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pofsitaliane-my.sharepoint.com/personal/958856_rfi_it/Documents/Delibera 55-2025/Delibera ART 116/Consegna/Allegati/"/>
    </mc:Choice>
  </mc:AlternateContent>
  <xr:revisionPtr revIDLastSave="31" documentId="8_{D9A25939-813A-49F9-90EC-F7BDD383F8B6}" xr6:coauthVersionLast="47" xr6:coauthVersionMax="47" xr10:uidLastSave="{EAD6DB96-520C-4E5F-9A5C-E0095513BCA6}"/>
  <bookViews>
    <workbookView xWindow="-108" yWindow="-108" windowWidth="23256" windowHeight="12456" xr2:uid="{28742003-225A-48BA-AF59-32CA9BC5851B}"/>
  </bookViews>
  <sheets>
    <sheet name="KPI 1 INDUSTRIALE" sheetId="2" r:id="rId1"/>
    <sheet name="KPI 1 COMMERCIALE" sheetId="1" r:id="rId2"/>
    <sheet name="sintesi" sheetId="3" r:id="rId3"/>
  </sheets>
  <definedNames>
    <definedName name="_xleta.SUM" hidden="1" xlm="1">#NAME?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5" i="1" l="1"/>
  <c r="K39" i="1"/>
  <c r="K47" i="2"/>
  <c r="K42" i="1" l="1"/>
  <c r="X40" i="2" l="1"/>
  <c r="V40" i="2"/>
  <c r="X39" i="2"/>
  <c r="V39" i="2"/>
  <c r="X38" i="2"/>
  <c r="V38" i="2"/>
  <c r="X37" i="2"/>
  <c r="V37" i="2"/>
  <c r="X36" i="2"/>
  <c r="V36" i="2"/>
  <c r="X35" i="2"/>
  <c r="V35" i="2"/>
  <c r="X34" i="2"/>
  <c r="V34" i="2"/>
  <c r="X33" i="2"/>
  <c r="V33" i="2"/>
  <c r="X32" i="2"/>
  <c r="V32" i="2"/>
  <c r="X31" i="2"/>
  <c r="V31" i="2"/>
  <c r="X30" i="2"/>
  <c r="V30" i="2"/>
  <c r="X29" i="2"/>
  <c r="V29" i="2"/>
  <c r="X28" i="2"/>
  <c r="V28" i="2"/>
  <c r="X27" i="2"/>
  <c r="V27" i="2"/>
  <c r="X26" i="2"/>
  <c r="V26" i="2"/>
  <c r="X25" i="2"/>
  <c r="V25" i="2"/>
  <c r="X24" i="2"/>
  <c r="V24" i="2"/>
  <c r="X23" i="2"/>
  <c r="V23" i="2"/>
  <c r="X22" i="2"/>
  <c r="V22" i="2"/>
  <c r="X21" i="2"/>
  <c r="V21" i="2"/>
  <c r="X20" i="2"/>
  <c r="V20" i="2"/>
  <c r="X19" i="2"/>
  <c r="V19" i="2"/>
  <c r="X18" i="2"/>
  <c r="V18" i="2"/>
  <c r="X17" i="2"/>
  <c r="V17" i="2"/>
  <c r="X16" i="2"/>
  <c r="V16" i="2"/>
  <c r="X15" i="2"/>
  <c r="V15" i="2"/>
  <c r="X14" i="2"/>
  <c r="V14" i="2"/>
  <c r="X13" i="2"/>
  <c r="V13" i="2"/>
  <c r="X12" i="2"/>
  <c r="V12" i="2"/>
  <c r="X11" i="2"/>
  <c r="V11" i="2"/>
  <c r="X10" i="2"/>
  <c r="V10" i="2"/>
  <c r="X9" i="2"/>
  <c r="V9" i="2"/>
  <c r="X8" i="2"/>
  <c r="V8" i="2"/>
  <c r="X7" i="2"/>
  <c r="V7" i="2"/>
  <c r="X6" i="2"/>
  <c r="V6" i="2"/>
  <c r="X5" i="2"/>
  <c r="V5" i="2"/>
  <c r="X4" i="2"/>
  <c r="V4" i="2"/>
  <c r="X3" i="2"/>
  <c r="V3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Q37" i="2"/>
  <c r="Q33" i="2"/>
  <c r="Q25" i="2"/>
  <c r="Q21" i="2"/>
  <c r="Q13" i="2"/>
  <c r="Q9" i="2"/>
  <c r="O40" i="2"/>
  <c r="Q40" i="2" s="1"/>
  <c r="W40" i="2" s="1"/>
  <c r="Z40" i="2" s="1"/>
  <c r="O39" i="2"/>
  <c r="Q39" i="2" s="1"/>
  <c r="O38" i="2"/>
  <c r="Q38" i="2" s="1"/>
  <c r="O37" i="2"/>
  <c r="O36" i="2"/>
  <c r="Q36" i="2" s="1"/>
  <c r="W36" i="2" s="1"/>
  <c r="Y36" i="2" s="1"/>
  <c r="O35" i="2"/>
  <c r="Q35" i="2" s="1"/>
  <c r="O34" i="2"/>
  <c r="Q34" i="2" s="1"/>
  <c r="O33" i="2"/>
  <c r="O32" i="2"/>
  <c r="Q32" i="2" s="1"/>
  <c r="W32" i="2" s="1"/>
  <c r="Z32" i="2" s="1"/>
  <c r="AA32" i="2" s="1"/>
  <c r="AC32" i="2" s="1"/>
  <c r="O31" i="2"/>
  <c r="Q31" i="2" s="1"/>
  <c r="O30" i="2"/>
  <c r="Q30" i="2" s="1"/>
  <c r="O29" i="2"/>
  <c r="Q29" i="2" s="1"/>
  <c r="O28" i="2"/>
  <c r="Q28" i="2" s="1"/>
  <c r="O27" i="2"/>
  <c r="Q27" i="2" s="1"/>
  <c r="O26" i="2"/>
  <c r="Q26" i="2" s="1"/>
  <c r="O25" i="2"/>
  <c r="O24" i="2"/>
  <c r="Q24" i="2" s="1"/>
  <c r="W24" i="2" s="1"/>
  <c r="Y24" i="2" s="1"/>
  <c r="O23" i="2"/>
  <c r="Q23" i="2" s="1"/>
  <c r="O22" i="2"/>
  <c r="Q22" i="2" s="1"/>
  <c r="O21" i="2"/>
  <c r="O20" i="2"/>
  <c r="Q20" i="2" s="1"/>
  <c r="W20" i="2" s="1"/>
  <c r="Z20" i="2" s="1"/>
  <c r="O19" i="2"/>
  <c r="Q19" i="2" s="1"/>
  <c r="O18" i="2"/>
  <c r="Q18" i="2" s="1"/>
  <c r="O17" i="2"/>
  <c r="Q17" i="2" s="1"/>
  <c r="O16" i="2"/>
  <c r="Q16" i="2" s="1"/>
  <c r="W16" i="2" s="1"/>
  <c r="Z16" i="2" s="1"/>
  <c r="O15" i="2"/>
  <c r="Q15" i="2" s="1"/>
  <c r="O14" i="2"/>
  <c r="Q14" i="2" s="1"/>
  <c r="O13" i="2"/>
  <c r="O12" i="2"/>
  <c r="Q12" i="2" s="1"/>
  <c r="W12" i="2" s="1"/>
  <c r="Y12" i="2" s="1"/>
  <c r="O11" i="2"/>
  <c r="Q11" i="2" s="1"/>
  <c r="O10" i="2"/>
  <c r="Q10" i="2" s="1"/>
  <c r="O9" i="2"/>
  <c r="O8" i="2"/>
  <c r="Q8" i="2" s="1"/>
  <c r="W8" i="2" s="1"/>
  <c r="Z8" i="2" s="1"/>
  <c r="AA8" i="2" s="1"/>
  <c r="AC8" i="2" s="1"/>
  <c r="O7" i="2"/>
  <c r="Q7" i="2" s="1"/>
  <c r="O6" i="2"/>
  <c r="Q6" i="2" s="1"/>
  <c r="O5" i="2"/>
  <c r="Q5" i="2" s="1"/>
  <c r="O4" i="2"/>
  <c r="Q4" i="2" s="1"/>
  <c r="O3" i="2"/>
  <c r="Q3" i="2" s="1"/>
  <c r="L33" i="2"/>
  <c r="L21" i="2"/>
  <c r="I40" i="2"/>
  <c r="J40" i="2" s="1"/>
  <c r="L40" i="2" s="1"/>
  <c r="I39" i="2"/>
  <c r="J39" i="2" s="1"/>
  <c r="L39" i="2" s="1"/>
  <c r="I38" i="2"/>
  <c r="J38" i="2" s="1"/>
  <c r="L38" i="2" s="1"/>
  <c r="I37" i="2"/>
  <c r="J37" i="2" s="1"/>
  <c r="L37" i="2" s="1"/>
  <c r="I36" i="2"/>
  <c r="J36" i="2" s="1"/>
  <c r="L36" i="2" s="1"/>
  <c r="I35" i="2"/>
  <c r="I34" i="2"/>
  <c r="J34" i="2" s="1"/>
  <c r="L34" i="2" s="1"/>
  <c r="I33" i="2"/>
  <c r="J33" i="2" s="1"/>
  <c r="I32" i="2"/>
  <c r="J32" i="2" s="1"/>
  <c r="L32" i="2" s="1"/>
  <c r="I31" i="2"/>
  <c r="J31" i="2" s="1"/>
  <c r="L31" i="2" s="1"/>
  <c r="I30" i="2"/>
  <c r="J30" i="2" s="1"/>
  <c r="L30" i="2" s="1"/>
  <c r="I29" i="2"/>
  <c r="J29" i="2" s="1"/>
  <c r="L29" i="2" s="1"/>
  <c r="I28" i="2"/>
  <c r="J28" i="2" s="1"/>
  <c r="L28" i="2" s="1"/>
  <c r="I27" i="2"/>
  <c r="J27" i="2" s="1"/>
  <c r="L27" i="2" s="1"/>
  <c r="I26" i="2"/>
  <c r="J26" i="2" s="1"/>
  <c r="L26" i="2" s="1"/>
  <c r="I25" i="2"/>
  <c r="J25" i="2" s="1"/>
  <c r="L25" i="2" s="1"/>
  <c r="I24" i="2"/>
  <c r="J24" i="2" s="1"/>
  <c r="L24" i="2" s="1"/>
  <c r="I23" i="2"/>
  <c r="J23" i="2" s="1"/>
  <c r="L23" i="2" s="1"/>
  <c r="I22" i="2"/>
  <c r="J22" i="2" s="1"/>
  <c r="L22" i="2" s="1"/>
  <c r="I21" i="2"/>
  <c r="J21" i="2" s="1"/>
  <c r="I20" i="2"/>
  <c r="J20" i="2" s="1"/>
  <c r="L20" i="2" s="1"/>
  <c r="I19" i="2"/>
  <c r="J19" i="2" s="1"/>
  <c r="L19" i="2" s="1"/>
  <c r="I18" i="2"/>
  <c r="J18" i="2" s="1"/>
  <c r="L18" i="2" s="1"/>
  <c r="I17" i="2"/>
  <c r="J17" i="2" s="1"/>
  <c r="L17" i="2" s="1"/>
  <c r="I16" i="2"/>
  <c r="J16" i="2" s="1"/>
  <c r="L16" i="2" s="1"/>
  <c r="I15" i="2"/>
  <c r="J15" i="2" s="1"/>
  <c r="L15" i="2" s="1"/>
  <c r="I14" i="2"/>
  <c r="J14" i="2" s="1"/>
  <c r="L14" i="2" s="1"/>
  <c r="I13" i="2"/>
  <c r="J13" i="2" s="1"/>
  <c r="L13" i="2" s="1"/>
  <c r="I12" i="2"/>
  <c r="J12" i="2" s="1"/>
  <c r="L12" i="2" s="1"/>
  <c r="I11" i="2"/>
  <c r="J11" i="2" s="1"/>
  <c r="L11" i="2" s="1"/>
  <c r="I10" i="2"/>
  <c r="J10" i="2" s="1"/>
  <c r="L10" i="2" s="1"/>
  <c r="I9" i="2"/>
  <c r="J9" i="2" s="1"/>
  <c r="L9" i="2" s="1"/>
  <c r="I8" i="2"/>
  <c r="J8" i="2" s="1"/>
  <c r="L8" i="2" s="1"/>
  <c r="I7" i="2"/>
  <c r="J7" i="2" s="1"/>
  <c r="L7" i="2" s="1"/>
  <c r="I6" i="2"/>
  <c r="J6" i="2" s="1"/>
  <c r="L6" i="2" s="1"/>
  <c r="I5" i="2"/>
  <c r="J5" i="2" s="1"/>
  <c r="L5" i="2" s="1"/>
  <c r="I4" i="2"/>
  <c r="J4" i="2" s="1"/>
  <c r="L4" i="2" s="1"/>
  <c r="I3" i="2"/>
  <c r="J3" i="2" s="1"/>
  <c r="L3" i="2" s="1"/>
  <c r="X38" i="1"/>
  <c r="V38" i="1"/>
  <c r="W38" i="1" s="1"/>
  <c r="X37" i="1"/>
  <c r="V37" i="1"/>
  <c r="X36" i="1"/>
  <c r="V36" i="1"/>
  <c r="X35" i="1"/>
  <c r="V35" i="1"/>
  <c r="X34" i="1"/>
  <c r="V34" i="1"/>
  <c r="X33" i="1"/>
  <c r="V33" i="1"/>
  <c r="X32" i="1"/>
  <c r="V32" i="1"/>
  <c r="X31" i="1"/>
  <c r="V31" i="1"/>
  <c r="X30" i="1"/>
  <c r="V30" i="1"/>
  <c r="W30" i="1" s="1"/>
  <c r="X29" i="1"/>
  <c r="V29" i="1"/>
  <c r="X28" i="1"/>
  <c r="V28" i="1"/>
  <c r="X27" i="1"/>
  <c r="V27" i="1"/>
  <c r="X26" i="1"/>
  <c r="V26" i="1"/>
  <c r="X25" i="1"/>
  <c r="V25" i="1"/>
  <c r="X24" i="1"/>
  <c r="V24" i="1"/>
  <c r="X23" i="1"/>
  <c r="V23" i="1"/>
  <c r="X22" i="1"/>
  <c r="V22" i="1"/>
  <c r="W22" i="1" s="1"/>
  <c r="X21" i="1"/>
  <c r="V21" i="1"/>
  <c r="X20" i="1"/>
  <c r="V20" i="1"/>
  <c r="X19" i="1"/>
  <c r="V19" i="1"/>
  <c r="X18" i="1"/>
  <c r="V18" i="1"/>
  <c r="X17" i="1"/>
  <c r="V17" i="1"/>
  <c r="X16" i="1"/>
  <c r="V16" i="1"/>
  <c r="X15" i="1"/>
  <c r="V15" i="1"/>
  <c r="X14" i="1"/>
  <c r="V14" i="1"/>
  <c r="W14" i="1" s="1"/>
  <c r="X13" i="1"/>
  <c r="V13" i="1"/>
  <c r="X12" i="1"/>
  <c r="V12" i="1"/>
  <c r="X11" i="1"/>
  <c r="V11" i="1"/>
  <c r="X10" i="1"/>
  <c r="V10" i="1"/>
  <c r="X9" i="1"/>
  <c r="V9" i="1"/>
  <c r="X8" i="1"/>
  <c r="V8" i="1"/>
  <c r="X7" i="1"/>
  <c r="V7" i="1"/>
  <c r="X6" i="1"/>
  <c r="V6" i="1"/>
  <c r="W6" i="1" s="1"/>
  <c r="X5" i="1"/>
  <c r="V5" i="1"/>
  <c r="X4" i="1"/>
  <c r="V4" i="1"/>
  <c r="X3" i="1"/>
  <c r="V3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Q38" i="1"/>
  <c r="Q33" i="1"/>
  <c r="Q31" i="1"/>
  <c r="Q30" i="1"/>
  <c r="Q25" i="1"/>
  <c r="Q23" i="1"/>
  <c r="Q22" i="1"/>
  <c r="Q17" i="1"/>
  <c r="Q15" i="1"/>
  <c r="Q14" i="1"/>
  <c r="Q9" i="1"/>
  <c r="Q7" i="1"/>
  <c r="Q6" i="1"/>
  <c r="O38" i="1"/>
  <c r="O37" i="1"/>
  <c r="Q37" i="1" s="1"/>
  <c r="O36" i="1"/>
  <c r="Q36" i="1" s="1"/>
  <c r="O35" i="1"/>
  <c r="Q35" i="1" s="1"/>
  <c r="O34" i="1"/>
  <c r="Q34" i="1" s="1"/>
  <c r="O33" i="1"/>
  <c r="O32" i="1"/>
  <c r="Q32" i="1" s="1"/>
  <c r="O31" i="1"/>
  <c r="O30" i="1"/>
  <c r="O29" i="1"/>
  <c r="Q29" i="1" s="1"/>
  <c r="O28" i="1"/>
  <c r="Q28" i="1" s="1"/>
  <c r="O27" i="1"/>
  <c r="Q27" i="1" s="1"/>
  <c r="O26" i="1"/>
  <c r="Q26" i="1" s="1"/>
  <c r="O25" i="1"/>
  <c r="O24" i="1"/>
  <c r="Q24" i="1" s="1"/>
  <c r="O23" i="1"/>
  <c r="O22" i="1"/>
  <c r="O21" i="1"/>
  <c r="Q21" i="1" s="1"/>
  <c r="O20" i="1"/>
  <c r="Q20" i="1" s="1"/>
  <c r="O19" i="1"/>
  <c r="Q19" i="1" s="1"/>
  <c r="O18" i="1"/>
  <c r="Q18" i="1" s="1"/>
  <c r="O17" i="1"/>
  <c r="O16" i="1"/>
  <c r="Q16" i="1" s="1"/>
  <c r="O15" i="1"/>
  <c r="O14" i="1"/>
  <c r="O13" i="1"/>
  <c r="Q13" i="1" s="1"/>
  <c r="O12" i="1"/>
  <c r="Q12" i="1" s="1"/>
  <c r="O11" i="1"/>
  <c r="Q11" i="1" s="1"/>
  <c r="O10" i="1"/>
  <c r="Q10" i="1" s="1"/>
  <c r="O9" i="1"/>
  <c r="O8" i="1"/>
  <c r="Q8" i="1" s="1"/>
  <c r="O7" i="1"/>
  <c r="O6" i="1"/>
  <c r="O5" i="1"/>
  <c r="Q5" i="1" s="1"/>
  <c r="O4" i="1"/>
  <c r="Q4" i="1" s="1"/>
  <c r="O3" i="1"/>
  <c r="Q3" i="1" s="1"/>
  <c r="L38" i="1"/>
  <c r="L20" i="1"/>
  <c r="L18" i="1"/>
  <c r="I38" i="1"/>
  <c r="J38" i="1" s="1"/>
  <c r="I37" i="1"/>
  <c r="J37" i="1" s="1"/>
  <c r="L37" i="1" s="1"/>
  <c r="I36" i="1"/>
  <c r="J36" i="1" s="1"/>
  <c r="L36" i="1" s="1"/>
  <c r="J35" i="1"/>
  <c r="L35" i="1" s="1"/>
  <c r="I35" i="1"/>
  <c r="I34" i="1"/>
  <c r="J34" i="1" s="1"/>
  <c r="L34" i="1" s="1"/>
  <c r="I33" i="1"/>
  <c r="J33" i="1" s="1"/>
  <c r="I32" i="1"/>
  <c r="J32" i="1" s="1"/>
  <c r="L32" i="1" s="1"/>
  <c r="I31" i="1"/>
  <c r="J31" i="1" s="1"/>
  <c r="L31" i="1" s="1"/>
  <c r="I30" i="1"/>
  <c r="J30" i="1" s="1"/>
  <c r="L30" i="1" s="1"/>
  <c r="I29" i="1"/>
  <c r="J29" i="1" s="1"/>
  <c r="L29" i="1" s="1"/>
  <c r="I28" i="1"/>
  <c r="J28" i="1" s="1"/>
  <c r="L28" i="1" s="1"/>
  <c r="I27" i="1"/>
  <c r="J27" i="1" s="1"/>
  <c r="L27" i="1" s="1"/>
  <c r="I26" i="1"/>
  <c r="J26" i="1" s="1"/>
  <c r="L26" i="1" s="1"/>
  <c r="I25" i="1"/>
  <c r="J25" i="1" s="1"/>
  <c r="L25" i="1" s="1"/>
  <c r="I24" i="1"/>
  <c r="J24" i="1" s="1"/>
  <c r="L24" i="1" s="1"/>
  <c r="J23" i="1"/>
  <c r="L23" i="1" s="1"/>
  <c r="I23" i="1"/>
  <c r="I22" i="1"/>
  <c r="J22" i="1" s="1"/>
  <c r="L22" i="1" s="1"/>
  <c r="I21" i="1"/>
  <c r="J21" i="1" s="1"/>
  <c r="L21" i="1" s="1"/>
  <c r="I20" i="1"/>
  <c r="J20" i="1" s="1"/>
  <c r="I19" i="1"/>
  <c r="J19" i="1" s="1"/>
  <c r="L19" i="1" s="1"/>
  <c r="I18" i="1"/>
  <c r="J18" i="1" s="1"/>
  <c r="I17" i="1"/>
  <c r="J17" i="1" s="1"/>
  <c r="L17" i="1" s="1"/>
  <c r="I16" i="1"/>
  <c r="J16" i="1" s="1"/>
  <c r="L16" i="1" s="1"/>
  <c r="I15" i="1"/>
  <c r="J15" i="1" s="1"/>
  <c r="L15" i="1" s="1"/>
  <c r="I14" i="1"/>
  <c r="J14" i="1" s="1"/>
  <c r="L14" i="1" s="1"/>
  <c r="I13" i="1"/>
  <c r="J13" i="1" s="1"/>
  <c r="L13" i="1" s="1"/>
  <c r="I12" i="1"/>
  <c r="J12" i="1" s="1"/>
  <c r="L12" i="1" s="1"/>
  <c r="I11" i="1"/>
  <c r="J11" i="1" s="1"/>
  <c r="L11" i="1" s="1"/>
  <c r="I10" i="1"/>
  <c r="J10" i="1" s="1"/>
  <c r="L10" i="1" s="1"/>
  <c r="I9" i="1"/>
  <c r="J9" i="1" s="1"/>
  <c r="L9" i="1" s="1"/>
  <c r="I8" i="1"/>
  <c r="J8" i="1" s="1"/>
  <c r="L8" i="1" s="1"/>
  <c r="I7" i="1"/>
  <c r="J7" i="1" s="1"/>
  <c r="L7" i="1" s="1"/>
  <c r="I6" i="1"/>
  <c r="J6" i="1" s="1"/>
  <c r="L6" i="1" s="1"/>
  <c r="I5" i="1"/>
  <c r="J5" i="1" s="1"/>
  <c r="L5" i="1" s="1"/>
  <c r="I4" i="1"/>
  <c r="J4" i="1" s="1"/>
  <c r="L4" i="1" s="1"/>
  <c r="I3" i="1"/>
  <c r="J3" i="1" s="1"/>
  <c r="K41" i="2"/>
  <c r="K44" i="2" s="1"/>
  <c r="W13" i="2" l="1"/>
  <c r="W37" i="2"/>
  <c r="W17" i="2"/>
  <c r="AA20" i="2"/>
  <c r="AC20" i="2" s="1"/>
  <c r="W5" i="2"/>
  <c r="W29" i="2"/>
  <c r="Y29" i="2" s="1"/>
  <c r="W4" i="2"/>
  <c r="Z4" i="2" s="1"/>
  <c r="AA4" i="2" s="1"/>
  <c r="AC4" i="2" s="1"/>
  <c r="W28" i="2"/>
  <c r="Z28" i="2" s="1"/>
  <c r="AA28" i="2" s="1"/>
  <c r="AC28" i="2" s="1"/>
  <c r="L35" i="2"/>
  <c r="J35" i="2"/>
  <c r="J47" i="2" s="1"/>
  <c r="K48" i="2" s="1"/>
  <c r="W5" i="1"/>
  <c r="Y5" i="1" s="1"/>
  <c r="W9" i="1"/>
  <c r="Z9" i="1" s="1"/>
  <c r="AA9" i="1" s="1"/>
  <c r="AC9" i="1" s="1"/>
  <c r="W13" i="1"/>
  <c r="W17" i="1"/>
  <c r="W21" i="1"/>
  <c r="W25" i="1"/>
  <c r="W29" i="1"/>
  <c r="W33" i="1"/>
  <c r="Z33" i="1" s="1"/>
  <c r="AA33" i="1" s="1"/>
  <c r="AC33" i="1" s="1"/>
  <c r="AD38" i="1" s="1"/>
  <c r="F7" i="3" s="1"/>
  <c r="W37" i="1"/>
  <c r="W10" i="1"/>
  <c r="W18" i="1"/>
  <c r="W34" i="1"/>
  <c r="J39" i="1"/>
  <c r="W3" i="1"/>
  <c r="W7" i="1"/>
  <c r="W11" i="1"/>
  <c r="Z11" i="1" s="1"/>
  <c r="AA11" i="1" s="1"/>
  <c r="AC11" i="1" s="1"/>
  <c r="W15" i="1"/>
  <c r="Z15" i="1" s="1"/>
  <c r="AA15" i="1" s="1"/>
  <c r="AC15" i="1" s="1"/>
  <c r="W19" i="1"/>
  <c r="Z19" i="1" s="1"/>
  <c r="AA19" i="1" s="1"/>
  <c r="AC19" i="1" s="1"/>
  <c r="W23" i="1"/>
  <c r="W27" i="1"/>
  <c r="W31" i="1"/>
  <c r="W35" i="1"/>
  <c r="J45" i="1"/>
  <c r="K46" i="1" s="1"/>
  <c r="L33" i="1"/>
  <c r="W26" i="1"/>
  <c r="W4" i="1"/>
  <c r="W8" i="1"/>
  <c r="Y8" i="1" s="1"/>
  <c r="W12" i="1"/>
  <c r="W16" i="1"/>
  <c r="W20" i="1"/>
  <c r="W24" i="1"/>
  <c r="Y24" i="1" s="1"/>
  <c r="W28" i="1"/>
  <c r="Z28" i="1" s="1"/>
  <c r="AA28" i="1" s="1"/>
  <c r="AC28" i="1" s="1"/>
  <c r="W32" i="1"/>
  <c r="Y32" i="1" s="1"/>
  <c r="W36" i="1"/>
  <c r="AA16" i="2"/>
  <c r="AC16" i="2" s="1"/>
  <c r="Y5" i="2"/>
  <c r="Z5" i="2"/>
  <c r="AA5" i="2" s="1"/>
  <c r="AC5" i="2" s="1"/>
  <c r="Y17" i="2"/>
  <c r="Z17" i="2"/>
  <c r="AA17" i="2" s="1"/>
  <c r="AC17" i="2" s="1"/>
  <c r="AA40" i="2"/>
  <c r="AC40" i="2" s="1"/>
  <c r="W14" i="2"/>
  <c r="Y14" i="2" s="1"/>
  <c r="W18" i="2"/>
  <c r="Z18" i="2" s="1"/>
  <c r="AA18" i="2" s="1"/>
  <c r="AC18" i="2" s="1"/>
  <c r="W38" i="2"/>
  <c r="Y38" i="2" s="1"/>
  <c r="W23" i="2"/>
  <c r="W9" i="2"/>
  <c r="Z9" i="2" s="1"/>
  <c r="AA9" i="2" s="1"/>
  <c r="AC9" i="2" s="1"/>
  <c r="W33" i="2"/>
  <c r="Z33" i="2" s="1"/>
  <c r="AA33" i="2" s="1"/>
  <c r="AC33" i="2" s="1"/>
  <c r="W15" i="2"/>
  <c r="Y15" i="2" s="1"/>
  <c r="W19" i="2"/>
  <c r="Z19" i="2" s="1"/>
  <c r="AA19" i="2" s="1"/>
  <c r="AC19" i="2" s="1"/>
  <c r="W39" i="2"/>
  <c r="W10" i="2"/>
  <c r="Z10" i="2" s="1"/>
  <c r="AA10" i="2" s="1"/>
  <c r="AC10" i="2" s="1"/>
  <c r="W34" i="2"/>
  <c r="Z34" i="2" s="1"/>
  <c r="AA34" i="2" s="1"/>
  <c r="AC34" i="2" s="1"/>
  <c r="W11" i="2"/>
  <c r="W35" i="2"/>
  <c r="W6" i="2"/>
  <c r="Y6" i="2" s="1"/>
  <c r="W26" i="2"/>
  <c r="Z26" i="2" s="1"/>
  <c r="AA26" i="2" s="1"/>
  <c r="AC26" i="2" s="1"/>
  <c r="W30" i="2"/>
  <c r="Z30" i="2" s="1"/>
  <c r="AA30" i="2" s="1"/>
  <c r="AC30" i="2" s="1"/>
  <c r="W21" i="2"/>
  <c r="Z21" i="2" s="1"/>
  <c r="AA21" i="2" s="1"/>
  <c r="AC21" i="2" s="1"/>
  <c r="W25" i="2"/>
  <c r="Z25" i="2" s="1"/>
  <c r="AA25" i="2" s="1"/>
  <c r="AC25" i="2" s="1"/>
  <c r="W3" i="2"/>
  <c r="Y3" i="2" s="1"/>
  <c r="W7" i="2"/>
  <c r="Z7" i="2" s="1"/>
  <c r="AA7" i="2" s="1"/>
  <c r="AC7" i="2" s="1"/>
  <c r="W27" i="2"/>
  <c r="W31" i="2"/>
  <c r="Z31" i="2" s="1"/>
  <c r="AA31" i="2" s="1"/>
  <c r="AC31" i="2" s="1"/>
  <c r="W22" i="2"/>
  <c r="Z22" i="2" s="1"/>
  <c r="AA22" i="2" s="1"/>
  <c r="AC22" i="2" s="1"/>
  <c r="Y19" i="2"/>
  <c r="Y39" i="2"/>
  <c r="Z39" i="2"/>
  <c r="AA39" i="2" s="1"/>
  <c r="AC39" i="2" s="1"/>
  <c r="Z11" i="2"/>
  <c r="AA11" i="2" s="1"/>
  <c r="AC11" i="2" s="1"/>
  <c r="Y11" i="2"/>
  <c r="Z35" i="2"/>
  <c r="AA35" i="2" s="1"/>
  <c r="AC35" i="2" s="1"/>
  <c r="Y35" i="2"/>
  <c r="Y7" i="2"/>
  <c r="Y27" i="2"/>
  <c r="Z27" i="2"/>
  <c r="AA27" i="2" s="1"/>
  <c r="AC27" i="2" s="1"/>
  <c r="Y31" i="2"/>
  <c r="Z37" i="2"/>
  <c r="AA37" i="2" s="1"/>
  <c r="AC37" i="2" s="1"/>
  <c r="Y37" i="2"/>
  <c r="Z23" i="2"/>
  <c r="AA23" i="2" s="1"/>
  <c r="AC23" i="2" s="1"/>
  <c r="Y23" i="2"/>
  <c r="Z13" i="2"/>
  <c r="AA13" i="2" s="1"/>
  <c r="AC13" i="2" s="1"/>
  <c r="Y13" i="2"/>
  <c r="Z14" i="2"/>
  <c r="AA14" i="2" s="1"/>
  <c r="AC14" i="2" s="1"/>
  <c r="Z12" i="2"/>
  <c r="AA12" i="2" s="1"/>
  <c r="AC12" i="2" s="1"/>
  <c r="Z24" i="2"/>
  <c r="AA24" i="2" s="1"/>
  <c r="AC24" i="2" s="1"/>
  <c r="Z36" i="2"/>
  <c r="AA36" i="2" s="1"/>
  <c r="AC36" i="2" s="1"/>
  <c r="Y16" i="2"/>
  <c r="Y28" i="2"/>
  <c r="Y40" i="2"/>
  <c r="Y8" i="2"/>
  <c r="Y20" i="2"/>
  <c r="Y32" i="2"/>
  <c r="J41" i="2"/>
  <c r="L3" i="1"/>
  <c r="Z21" i="1"/>
  <c r="AA21" i="1" s="1"/>
  <c r="AC21" i="1" s="1"/>
  <c r="Y21" i="1"/>
  <c r="Y4" i="1"/>
  <c r="Z4" i="1"/>
  <c r="AA4" i="1" s="1"/>
  <c r="AC4" i="1" s="1"/>
  <c r="Z5" i="1"/>
  <c r="AA5" i="1" s="1"/>
  <c r="AC5" i="1" s="1"/>
  <c r="Y35" i="1"/>
  <c r="Z35" i="1"/>
  <c r="AA35" i="1" s="1"/>
  <c r="AC35" i="1" s="1"/>
  <c r="Z6" i="1"/>
  <c r="AA6" i="1" s="1"/>
  <c r="AC6" i="1" s="1"/>
  <c r="Y6" i="1"/>
  <c r="Z18" i="1"/>
  <c r="AA18" i="1" s="1"/>
  <c r="AC18" i="1" s="1"/>
  <c r="Y18" i="1"/>
  <c r="Z24" i="1"/>
  <c r="AA24" i="1" s="1"/>
  <c r="AC24" i="1" s="1"/>
  <c r="Z30" i="1"/>
  <c r="AA30" i="1" s="1"/>
  <c r="AC30" i="1" s="1"/>
  <c r="Y30" i="1"/>
  <c r="Z36" i="1"/>
  <c r="AA36" i="1" s="1"/>
  <c r="AC36" i="1" s="1"/>
  <c r="Y36" i="1"/>
  <c r="Y3" i="1"/>
  <c r="Z3" i="1"/>
  <c r="Y9" i="1"/>
  <c r="Z16" i="1"/>
  <c r="AA16" i="1" s="1"/>
  <c r="AC16" i="1" s="1"/>
  <c r="Y16" i="1"/>
  <c r="Z34" i="1"/>
  <c r="AA34" i="1" s="1"/>
  <c r="AC34" i="1" s="1"/>
  <c r="Y34" i="1"/>
  <c r="Z17" i="1"/>
  <c r="AA17" i="1" s="1"/>
  <c r="AC17" i="1" s="1"/>
  <c r="Y17" i="1"/>
  <c r="Z23" i="1"/>
  <c r="AA23" i="1" s="1"/>
  <c r="AC23" i="1" s="1"/>
  <c r="Y23" i="1"/>
  <c r="Z29" i="1"/>
  <c r="AA29" i="1" s="1"/>
  <c r="AC29" i="1" s="1"/>
  <c r="Y29" i="1"/>
  <c r="Z12" i="1"/>
  <c r="AA12" i="1" s="1"/>
  <c r="AC12" i="1" s="1"/>
  <c r="Y12" i="1"/>
  <c r="Y15" i="1"/>
  <c r="Y27" i="1"/>
  <c r="Z27" i="1"/>
  <c r="AA27" i="1" s="1"/>
  <c r="AC27" i="1" s="1"/>
  <c r="Z10" i="1"/>
  <c r="AA10" i="1" s="1"/>
  <c r="AC10" i="1" s="1"/>
  <c r="Y10" i="1"/>
  <c r="Z22" i="1"/>
  <c r="AA22" i="1" s="1"/>
  <c r="AC22" i="1" s="1"/>
  <c r="Y22" i="1"/>
  <c r="Z7" i="1"/>
  <c r="AA7" i="1" s="1"/>
  <c r="AC7" i="1" s="1"/>
  <c r="Y7" i="1"/>
  <c r="Y13" i="1"/>
  <c r="Z13" i="1"/>
  <c r="AA13" i="1" s="1"/>
  <c r="AC13" i="1" s="1"/>
  <c r="Y19" i="1"/>
  <c r="Z25" i="1"/>
  <c r="AA25" i="1" s="1"/>
  <c r="AC25" i="1" s="1"/>
  <c r="Y25" i="1"/>
  <c r="Y31" i="1"/>
  <c r="Z31" i="1"/>
  <c r="AA31" i="1" s="1"/>
  <c r="AC31" i="1" s="1"/>
  <c r="Z37" i="1"/>
  <c r="AA37" i="1" s="1"/>
  <c r="AC37" i="1" s="1"/>
  <c r="Y37" i="1"/>
  <c r="Z8" i="1"/>
  <c r="AA8" i="1" s="1"/>
  <c r="AC8" i="1" s="1"/>
  <c r="Z14" i="1"/>
  <c r="AA14" i="1" s="1"/>
  <c r="AC14" i="1" s="1"/>
  <c r="Y14" i="1"/>
  <c r="Z20" i="1"/>
  <c r="AA20" i="1" s="1"/>
  <c r="AC20" i="1" s="1"/>
  <c r="Y20" i="1"/>
  <c r="Z26" i="1"/>
  <c r="AA26" i="1" s="1"/>
  <c r="AC26" i="1" s="1"/>
  <c r="Y26" i="1"/>
  <c r="Z32" i="1"/>
  <c r="AA32" i="1" s="1"/>
  <c r="AC32" i="1" s="1"/>
  <c r="Z38" i="1"/>
  <c r="AA38" i="1" s="1"/>
  <c r="AC38" i="1" s="1"/>
  <c r="Y38" i="1"/>
  <c r="Z6" i="2" l="1"/>
  <c r="AA6" i="2" s="1"/>
  <c r="AC6" i="2" s="1"/>
  <c r="Y18" i="2"/>
  <c r="Z29" i="2"/>
  <c r="AA29" i="2" s="1"/>
  <c r="AC29" i="2" s="1"/>
  <c r="Y10" i="2"/>
  <c r="Y4" i="2"/>
  <c r="Y28" i="1"/>
  <c r="Y33" i="1"/>
  <c r="J42" i="1"/>
  <c r="K43" i="1" s="1"/>
  <c r="K40" i="1"/>
  <c r="F15" i="3" s="1"/>
  <c r="Y11" i="1"/>
  <c r="K42" i="2"/>
  <c r="E15" i="3" s="1"/>
  <c r="J44" i="2"/>
  <c r="K45" i="2" s="1"/>
  <c r="Z38" i="2"/>
  <c r="AA38" i="2" s="1"/>
  <c r="AC38" i="2" s="1"/>
  <c r="AD40" i="2" s="1"/>
  <c r="E7" i="3" s="1"/>
  <c r="Y30" i="2"/>
  <c r="Y34" i="2"/>
  <c r="Y9" i="2"/>
  <c r="Y21" i="2"/>
  <c r="Y25" i="2"/>
  <c r="Y33" i="2"/>
  <c r="Y22" i="2"/>
  <c r="Y26" i="2"/>
  <c r="Z3" i="2"/>
  <c r="AA3" i="2" s="1"/>
  <c r="AC3" i="2" s="1"/>
  <c r="Z15" i="2"/>
  <c r="AA15" i="2" s="1"/>
  <c r="AC15" i="2" s="1"/>
  <c r="AA3" i="1"/>
  <c r="AC3" i="1" s="1"/>
  <c r="AD39" i="1" s="1"/>
  <c r="F8" i="3" s="1"/>
  <c r="AD33" i="1" l="1"/>
  <c r="F6" i="3" s="1"/>
  <c r="AD41" i="2"/>
  <c r="E8" i="3" s="1"/>
  <c r="AD35" i="2"/>
  <c r="E6" i="3" s="1"/>
</calcChain>
</file>

<file path=xl/sharedStrings.xml><?xml version="1.0" encoding="utf-8"?>
<sst xmlns="http://schemas.openxmlformats.org/spreadsheetml/2006/main" count="459" uniqueCount="202">
  <si>
    <t>Sistema</t>
  </si>
  <si>
    <t>Macro-prodotto</t>
  </si>
  <si>
    <t>Chiave</t>
  </si>
  <si>
    <t>Prodotto</t>
  </si>
  <si>
    <t>OD</t>
  </si>
  <si>
    <t>Materiale rotabile</t>
  </si>
  <si>
    <t>Ora part</t>
  </si>
  <si>
    <t>Ora arr</t>
  </si>
  <si>
    <t>Ttot
(xx:xx)</t>
  </si>
  <si>
    <t>Ttot
(minuti)</t>
  </si>
  <si>
    <t>km</t>
  </si>
  <si>
    <t>Vcomm
(km/h)</t>
  </si>
  <si>
    <t>T pura
(xx:xx)</t>
  </si>
  <si>
    <t>T pura
(minuti)</t>
  </si>
  <si>
    <t>All. TECN.
(minuti)</t>
  </si>
  <si>
    <t>T perc
(minuti)</t>
  </si>
  <si>
    <t>Soste
(xx:xx)</t>
  </si>
  <si>
    <t>Soste
(minuti)</t>
  </si>
  <si>
    <t>All. PUNT. Effett.
(minuti)</t>
  </si>
  <si>
    <t>All. LAV. Effett.
(minuti)</t>
  </si>
  <si>
    <t>All. TOT
(minuti)</t>
  </si>
  <si>
    <t>All. TOT/
100 km</t>
  </si>
  <si>
    <t>Vmedia
senza all.
(km/h)</t>
  </si>
  <si>
    <t>Vmedia
senza all. (tecn. incl)
(km/h)</t>
  </si>
  <si>
    <t>K1</t>
  </si>
  <si>
    <t>K1*km</t>
  </si>
  <si>
    <t>Dorsale</t>
  </si>
  <si>
    <t>OSP</t>
  </si>
  <si>
    <t>OSP_ ROMA TERMINI-FIRENZE SANTA MARIA NOVELLA</t>
  </si>
  <si>
    <t>ROMA TERMINI-FIRENZE SANTA MARIA NOVELLA</t>
  </si>
  <si>
    <t>E401-500t-V  200 C P 125 - 242m</t>
  </si>
  <si>
    <t>OSP_ FIRENZE SANTA MARIA NOVELLA-ROMA TERMINI</t>
  </si>
  <si>
    <t>FIRENZE SANTA MARIA NOVELLA-ROMA TERMINI</t>
  </si>
  <si>
    <t>MI Standard</t>
  </si>
  <si>
    <t>S1_ TORINO PORTA NUOVA-REGGIO DI CALABRIA CENTRALE</t>
  </si>
  <si>
    <t>S1</t>
  </si>
  <si>
    <t>TORINO PORTA NUOVA-REGGIO DI CALABRIA CENTRALE</t>
  </si>
  <si>
    <t>(901) - ETR 1000 AV-VS 300 C P 145 - 202m</t>
  </si>
  <si>
    <t>S1_ REGGIO DI CALABRIA CENTRALE-TORINO PORTA NUOVA</t>
  </si>
  <si>
    <t>REGGIO DI CALABRIA CENTRALE-TORINO PORTA NUOVA</t>
  </si>
  <si>
    <t>S2_ TORINO PORTA NUOVA-REGGIO DI CALABRIA CENTRALE</t>
  </si>
  <si>
    <t>S2</t>
  </si>
  <si>
    <t>S2_ REGGIO DI CALABRIA CENTRALE-TORINO PORTA NUOVA</t>
  </si>
  <si>
    <t>S3_ TORINO PORTA NUOVA-NAPOLI CENTRALE</t>
  </si>
  <si>
    <t>S3</t>
  </si>
  <si>
    <t>TORINO PORTA NUOVA-NAPOLI CENTRALE</t>
  </si>
  <si>
    <t>(951) - ETR 500 AV-VS 300 C P 135 - 329m</t>
  </si>
  <si>
    <t>S3_ NAPOLI CENTRALE-TORINO PORTA NUOVA</t>
  </si>
  <si>
    <t>NAPOLI CENTRALE-TORINO PORTA NUOVA</t>
  </si>
  <si>
    <t>S4_ ROMA TERMINI-TORINO PORTA NUOVA</t>
  </si>
  <si>
    <t>S4</t>
  </si>
  <si>
    <t>ROMA TERMINI-TORINO PORTA NUOVA</t>
  </si>
  <si>
    <t>S4_ TORINO PORTA NUOVA-ROMA TERMINI</t>
  </si>
  <si>
    <t>TORINO PORTA NUOVA-ROMA TERMINI</t>
  </si>
  <si>
    <t>MI Fast</t>
  </si>
  <si>
    <t>F1_ MILANO CENTRALE-NAPOLI CENTRALE</t>
  </si>
  <si>
    <t>F1</t>
  </si>
  <si>
    <t>MILANO CENTRALE-NAPOLI CENTRALE</t>
  </si>
  <si>
    <t>F1_ NAPOLI CENTRALE-MILANO CENTRALE</t>
  </si>
  <si>
    <t>NAPOLI CENTRALE-MILANO CENTRALE</t>
  </si>
  <si>
    <t>F2_ MILANO CENTRALE-NAPOLI CENTRALE</t>
  </si>
  <si>
    <t>F2</t>
  </si>
  <si>
    <t>F2_ NAPOLI CENTRALE-MILANO CENTRALE</t>
  </si>
  <si>
    <t>F3_ MILANO CENTRALE-ROMA TERMINI</t>
  </si>
  <si>
    <t>F3</t>
  </si>
  <si>
    <t>MILANO CENTRALE-ROMA TERMINI</t>
  </si>
  <si>
    <t>F3_ ROMA TERMINI-MILANO CENTRALE</t>
  </si>
  <si>
    <t>ROMA TERMINI-MILANO CENTRALE</t>
  </si>
  <si>
    <t>F4_ MILANO CENTRALE-ROMA TERMINI</t>
  </si>
  <si>
    <t>F4</t>
  </si>
  <si>
    <t>F4_ ROMA TERMINI-MILANO CENTRALE</t>
  </si>
  <si>
    <t>VR</t>
  </si>
  <si>
    <t>VR1_ ROMA TERMINI-BOLZANO</t>
  </si>
  <si>
    <t>VR1</t>
  </si>
  <si>
    <t>ROMA TERMINI-BOLZANO</t>
  </si>
  <si>
    <t>VR1_ BOLZANO-ROMA TERMINI</t>
  </si>
  <si>
    <t>BOLZANO-ROMA TERMINI</t>
  </si>
  <si>
    <t>VR2_ ROMA TERMINI-BOLZANO</t>
  </si>
  <si>
    <t>VR2</t>
  </si>
  <si>
    <t>VR2_ BOLZANO-ROMA TERMINI</t>
  </si>
  <si>
    <t>VE</t>
  </si>
  <si>
    <t>VE2_ NAPOLI CENTRALE-VENEZIA S.LUCIA</t>
  </si>
  <si>
    <t>VE2</t>
  </si>
  <si>
    <t>NAPOLI CENTRALE-VENEZIA S.LUCIA</t>
  </si>
  <si>
    <t>(965) - ETR 675-VS 250 C P 150 - 187m</t>
  </si>
  <si>
    <t>VE1_ NAPOLI CENTRALE-VENEZIA S.LUCIA</t>
  </si>
  <si>
    <t>VE1</t>
  </si>
  <si>
    <t>VE2_ VENEZIA S.LUCIA-NAPOLI CENTRALE</t>
  </si>
  <si>
    <t>VENEZIA S.LUCIA-NAPOLI CENTRALE</t>
  </si>
  <si>
    <t>VE1_ VENEZIA S.LUCIA-NAPOLI CENTRALE</t>
  </si>
  <si>
    <t>ADR</t>
  </si>
  <si>
    <t>ADR_ LECCE-MILANO CENTRALE</t>
  </si>
  <si>
    <t>LECCE-MILANO CENTRALE</t>
  </si>
  <si>
    <t>ADR_ MILANO CENTRALE-LECCE</t>
  </si>
  <si>
    <t>MILANO CENTRALE-LECCE</t>
  </si>
  <si>
    <t>PU</t>
  </si>
  <si>
    <t>PU_ ROMA TERMINI-BARI CENTRALE</t>
  </si>
  <si>
    <t>ROMA TERMINI-BARI CENTRALE</t>
  </si>
  <si>
    <t>PU_ BARI CENTRALE-ROMA TERMINI</t>
  </si>
  <si>
    <t>BARI CENTRALE-ROMA TERMINI</t>
  </si>
  <si>
    <t>Trasversale</t>
  </si>
  <si>
    <t>TRASV. MI 3_ VENEZIA S.LUCIA-MILANO CENTRALE</t>
  </si>
  <si>
    <t>TRASV. MI 3</t>
  </si>
  <si>
    <t>VENEZIA S.LUCIA-MILANO CENTRALE</t>
  </si>
  <si>
    <t>ETR 675-VS 250 C P 150 - 187m</t>
  </si>
  <si>
    <t>KPI 1 media pesata dorsale</t>
  </si>
  <si>
    <t>TRASV. MI 3_ MILANO CENTRALE-VENEZIA S.LUCIA</t>
  </si>
  <si>
    <t>MILANO CENTRALE-VENEZIA S.LUCIA</t>
  </si>
  <si>
    <t>TRASV. MI 1_ VENEZIA S.LUCIA-MILANO CENTRALE</t>
  </si>
  <si>
    <t>TRASV. MI 1</t>
  </si>
  <si>
    <t>ETR 700 AV-VS 250 C P 145 - 201m</t>
  </si>
  <si>
    <t>TRASV. MI 2_ VENEZIA S.LUCIA-MILANO CENTRALE</t>
  </si>
  <si>
    <t>TRASV. MI 2</t>
  </si>
  <si>
    <t>TRASV. MI 2_ MILANO CENTRALE-VENEZIA S.LUCIA</t>
  </si>
  <si>
    <t>TRASV. MI 1_ MILANO CENTRALE-VENEZIA S.LUCIA</t>
  </si>
  <si>
    <t>KPI 1 media pesata trasversale</t>
  </si>
  <si>
    <t>KPI 1 media pesata complessiva</t>
  </si>
  <si>
    <t>km/h</t>
  </si>
  <si>
    <t>Materiale</t>
  </si>
  <si>
    <t>REG DD</t>
  </si>
  <si>
    <t>RV_ FIRENZE SANTA MARIA NOVELLA-ROMA TERMINI</t>
  </si>
  <si>
    <t>RV</t>
  </si>
  <si>
    <t xml:space="preserve"> E464 np-390t-V  160 B P 125 - 242m</t>
  </si>
  <si>
    <t>RV_ ROMA TERMINI-FIRENZE SANTA MARIA NOVELLA</t>
  </si>
  <si>
    <t>STD 1_ TORINO PORTA NUOVA-NAPOLI CENTRALE</t>
  </si>
  <si>
    <t>STD 1</t>
  </si>
  <si>
    <t xml:space="preserve"> ETR 1000 + ETR 1000 AV-VS 300 C P 145 - 404m</t>
  </si>
  <si>
    <t>STD 2_ NAPOLI CENTRALE-TORINO PORTA NUOVA</t>
  </si>
  <si>
    <t>STD 2</t>
  </si>
  <si>
    <t>STD 3_ TORINO PORTA NUOVA-SALERNO</t>
  </si>
  <si>
    <t>STD 3</t>
  </si>
  <si>
    <t>TORINO PORTA NUOVA-SALERNO</t>
  </si>
  <si>
    <t>STD 4_ SALERNO-TORINO PORTA NUOVA</t>
  </si>
  <si>
    <t>STD 4</t>
  </si>
  <si>
    <t>SALERNO-TORINO PORTA NUOVA</t>
  </si>
  <si>
    <t xml:space="preserve"> ETR 1000 AV-VS 300 C P 145 - 202m</t>
  </si>
  <si>
    <t>STD 5_ TORINO PORTA NUOVA-SALERNO</t>
  </si>
  <si>
    <t>STD 5</t>
  </si>
  <si>
    <t xml:space="preserve"> ETR AGV575 AV-VS 300 C P 135 - 202m</t>
  </si>
  <si>
    <t>STD 6_ SALERNO-TORINO PORTA NUOVA</t>
  </si>
  <si>
    <t>STD 6</t>
  </si>
  <si>
    <t>F1 _ MILANO CENTRALE-ROMA TERMINI</t>
  </si>
  <si>
    <t xml:space="preserve">F1 </t>
  </si>
  <si>
    <t>F2_ ROMA TERMINI-MILANO CENTRALE</t>
  </si>
  <si>
    <t>F5_ MILANO CENTRALE-ROMA TERMINI</t>
  </si>
  <si>
    <t>F5</t>
  </si>
  <si>
    <t>F6_ ROMA TERMINI-MILANO CENTRALE</t>
  </si>
  <si>
    <t>F6</t>
  </si>
  <si>
    <t>MI Long Fast</t>
  </si>
  <si>
    <t>LF 1_ TORINO PORTA NUOVA-SALERNO</t>
  </si>
  <si>
    <t>LF 1</t>
  </si>
  <si>
    <t>LF 2_ SALERNO-TORINO PORTA NUOVA</t>
  </si>
  <si>
    <t>LF 2</t>
  </si>
  <si>
    <t>LF 3_ TORINO PORTA NUOVA-SALERNO</t>
  </si>
  <si>
    <t>LF 3</t>
  </si>
  <si>
    <t>LF 4_ SALERNO-TORINO PORTA NUOVA</t>
  </si>
  <si>
    <t>LF 4</t>
  </si>
  <si>
    <t>VR 1_ VERONA PORTA NUOVA-NAPOLI CENTRALE</t>
  </si>
  <si>
    <t>VR 1</t>
  </si>
  <si>
    <t>VERONA PORTA NUOVA-NAPOLI CENTRALE</t>
  </si>
  <si>
    <t>ETR 600-VS 250 P P 145 - 188m</t>
  </si>
  <si>
    <t>VR 2_ NAPOLI CENTRALE-VERONA PORTA NUOVA</t>
  </si>
  <si>
    <t>VR 2</t>
  </si>
  <si>
    <t>NAPOLI CENTRALE-VERONA PORTA NUOVA</t>
  </si>
  <si>
    <t>VR 3_ VERONA PORTA NUOVA-ROMA TERMINI</t>
  </si>
  <si>
    <t>VR 3</t>
  </si>
  <si>
    <t>VERONA PORTA NUOVA-ROMA TERMINI</t>
  </si>
  <si>
    <t xml:space="preserve"> ETR 675-VS 250 C P 150 - 187m</t>
  </si>
  <si>
    <t>VR 4_ ROMA TERMINI-VERONA PORTA NUOVA</t>
  </si>
  <si>
    <t>VR 4</t>
  </si>
  <si>
    <t>ROMA TERMINI-VERONA PORTA NUOVA</t>
  </si>
  <si>
    <t>VE 1_ VENEZIA S.LUCIA-NAPOLI CENTRALE</t>
  </si>
  <si>
    <t>VE 1</t>
  </si>
  <si>
    <t>VE 2_ NAPOLI CENTRALE-VENEZIA S.LUCIA</t>
  </si>
  <si>
    <t>VE 2</t>
  </si>
  <si>
    <t>VE 3_ VENEZIA S.LUCIA-NAPOLI CENTRALE</t>
  </si>
  <si>
    <t>VE 3</t>
  </si>
  <si>
    <t xml:space="preserve"> ETR 500 AV-VS 300 C P 135 - 329m</t>
  </si>
  <si>
    <t>VE 4_ NAPOLI CENTRALE-VENEZIA S.LUCIA</t>
  </si>
  <si>
    <t>VE 4</t>
  </si>
  <si>
    <t xml:space="preserve"> ETR 500 AV-VS 300 C P 135 - 330m</t>
  </si>
  <si>
    <t>RC</t>
  </si>
  <si>
    <t>RC2_ ROMA TERMINI-REGGIO DI CALABRIA CENTRALE</t>
  </si>
  <si>
    <t>RC2</t>
  </si>
  <si>
    <t>ROMA TERMINI-REGGIO DI CALABRIA CENTRALE</t>
  </si>
  <si>
    <t xml:space="preserve"> ETR 485-VS 250 P P 135 - 237m</t>
  </si>
  <si>
    <t>RC4_ REGGIO DI CALABRIA CENTRALE-ROMA TERMINI</t>
  </si>
  <si>
    <t>RC4</t>
  </si>
  <si>
    <t>REGGIO DI CALABRIA CENTRALE-ROMA TERMINI</t>
  </si>
  <si>
    <t>TRA</t>
  </si>
  <si>
    <t>per calcolo media pesata</t>
  </si>
  <si>
    <t>Industriale</t>
  </si>
  <si>
    <t>commerciale</t>
  </si>
  <si>
    <t>KPI 1 (media pesata sui km del prodotto)</t>
  </si>
  <si>
    <t>Velocità commerciale (media pesata sui km del prodotto)</t>
  </si>
  <si>
    <t>dorsale</t>
  </si>
  <si>
    <t>trasversale</t>
  </si>
  <si>
    <t>complessivo</t>
  </si>
  <si>
    <t>Vmedia</t>
  </si>
  <si>
    <t>Dorsale+Trasversale</t>
  </si>
  <si>
    <t>MODELLO TECNICO-COMMERCIALE</t>
  </si>
  <si>
    <t>MODELLO TECNICO-INDUSTRIALE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</si>
</sst>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0.0"/>
    <numFmt numFmtId="166" formatCode="[$-F400]h:mm:ss\ AM/PM"/>
    <numFmt numFmtId="167" formatCode="0.00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7"/>
      <color theme="1"/>
      <name val="Tahoma"/>
      <family val="2"/>
    </font>
    <font>
      <sz val="7"/>
      <name val="Tahoma"/>
      <family val="2"/>
    </font>
    <font>
      <sz val="7"/>
      <color rgb="FF000000"/>
      <name val="Tahoma"/>
      <family val="2"/>
    </font>
    <font>
      <b/>
      <sz val="7"/>
      <color theme="1"/>
      <name val="Tahoma"/>
      <family val="2"/>
    </font>
    <font>
      <b/>
      <sz val="10"/>
      <color indexed="8"/>
      <name val="Arial"/>
      <family val="2"/>
    </font>
    <font>
      <sz val="11"/>
      <color rgb="FF000000"/>
      <name val="Calibri"/>
      <family val="2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002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CBCD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2" xfId="0" applyFont="1" applyFill="1" applyBorder="1" applyAlignment="1">
      <alignment horizontal="center" vertical="center" wrapText="1" readingOrder="1"/>
    </xf>
    <xf numFmtId="164" fontId="3" fillId="2" borderId="3" xfId="0" applyNumberFormat="1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5" fillId="4" borderId="8" xfId="0" applyNumberFormat="1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" fontId="6" fillId="3" borderId="9" xfId="0" applyNumberFormat="1" applyFont="1" applyFill="1" applyBorder="1" applyAlignment="1">
      <alignment horizontal="center" vertical="center" wrapText="1" readingOrder="1"/>
    </xf>
    <xf numFmtId="166" fontId="5" fillId="4" borderId="8" xfId="0" applyNumberFormat="1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 wrapText="1"/>
    </xf>
    <xf numFmtId="1" fontId="6" fillId="4" borderId="9" xfId="0" applyNumberFormat="1" applyFont="1" applyFill="1" applyBorder="1" applyAlignment="1">
      <alignment horizontal="center" vertical="center" wrapText="1" readingOrder="1"/>
    </xf>
    <xf numFmtId="165" fontId="6" fillId="4" borderId="9" xfId="0" applyNumberFormat="1" applyFont="1" applyFill="1" applyBorder="1" applyAlignment="1">
      <alignment horizontal="center" vertical="center" wrapText="1" readingOrder="1"/>
    </xf>
    <xf numFmtId="9" fontId="5" fillId="4" borderId="8" xfId="1" applyFont="1" applyFill="1" applyBorder="1" applyAlignment="1">
      <alignment horizontal="center" vertical="center" wrapText="1"/>
    </xf>
    <xf numFmtId="9" fontId="5" fillId="3" borderId="8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" fontId="6" fillId="3" borderId="14" xfId="0" applyNumberFormat="1" applyFont="1" applyFill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0" fontId="3" fillId="2" borderId="3" xfId="1" applyNumberFormat="1" applyFont="1" applyFill="1" applyBorder="1" applyAlignment="1">
      <alignment horizontal="center" vertical="center" wrapText="1" readingOrder="1"/>
    </xf>
    <xf numFmtId="0" fontId="7" fillId="0" borderId="15" xfId="0" applyFont="1" applyBorder="1" applyAlignment="1">
      <alignment horizontal="center" vertical="center"/>
    </xf>
    <xf numFmtId="10" fontId="0" fillId="0" borderId="0" xfId="0" applyNumberFormat="1"/>
    <xf numFmtId="0" fontId="7" fillId="0" borderId="11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horizontal="center"/>
    </xf>
    <xf numFmtId="164" fontId="0" fillId="0" borderId="0" xfId="0" applyNumberFormat="1" applyAlignment="1">
      <alignment vertical="center"/>
    </xf>
    <xf numFmtId="3" fontId="8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165" fontId="3" fillId="2" borderId="3" xfId="0" applyNumberFormat="1" applyFont="1" applyFill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64" fontId="6" fillId="4" borderId="18" xfId="0" applyNumberFormat="1" applyFont="1" applyFill="1" applyBorder="1" applyAlignment="1">
      <alignment horizontal="center" vertical="center" wrapText="1" readingOrder="1"/>
    </xf>
    <xf numFmtId="164" fontId="6" fillId="4" borderId="19" xfId="0" applyNumberFormat="1" applyFont="1" applyFill="1" applyBorder="1" applyAlignment="1">
      <alignment horizontal="center" vertical="center" wrapText="1" readingOrder="1"/>
    </xf>
    <xf numFmtId="1" fontId="9" fillId="3" borderId="9" xfId="0" applyNumberFormat="1" applyFont="1" applyFill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 applyAlignment="1">
      <alignment vertical="center"/>
    </xf>
    <xf numFmtId="167" fontId="3" fillId="2" borderId="3" xfId="1" applyNumberFormat="1" applyFont="1" applyFill="1" applyBorder="1" applyAlignment="1">
      <alignment horizontal="center" vertical="center" wrapText="1" readingOrder="1"/>
    </xf>
    <xf numFmtId="167" fontId="0" fillId="0" borderId="0" xfId="0" applyNumberFormat="1"/>
    <xf numFmtId="0" fontId="10" fillId="0" borderId="0" xfId="0" applyFont="1"/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0CDF-3AF3-4CD2-A4D3-67DA283CAF22}">
  <sheetPr>
    <pageSetUpPr fitToPage="1"/>
  </sheetPr>
  <dimension ref="A1:AE573"/>
  <sheetViews>
    <sheetView tabSelected="1" topLeftCell="A24" zoomScale="90" zoomScaleNormal="90" workbookViewId="0">
      <selection activeCell="A2" sqref="A2"/>
    </sheetView>
  </sheetViews>
  <sheetFormatPr defaultRowHeight="14.4" x14ac:dyDescent="0.3"/>
  <cols>
    <col min="1" max="1" width="10.44140625" style="52" customWidth="1"/>
    <col min="2" max="2" width="9.77734375" style="53" customWidth="1"/>
    <col min="3" max="3" width="32.77734375" style="53" bestFit="1" customWidth="1"/>
    <col min="4" max="4" width="9.21875" style="53" bestFit="1" customWidth="1"/>
    <col min="5" max="5" width="29.77734375" style="53" bestFit="1" customWidth="1"/>
    <col min="6" max="6" width="30.77734375" style="53" bestFit="1" customWidth="1"/>
    <col min="7" max="7" width="7.88671875" bestFit="1" customWidth="1"/>
    <col min="8" max="8" width="6.77734375" bestFit="1" customWidth="1"/>
    <col min="9" max="9" width="18.21875" bestFit="1" customWidth="1"/>
    <col min="10" max="10" width="8.44140625" customWidth="1"/>
    <col min="11" max="11" width="6.33203125" bestFit="1" customWidth="1"/>
    <col min="12" max="12" width="7.21875" bestFit="1" customWidth="1"/>
    <col min="13" max="13" width="3" customWidth="1"/>
    <col min="14" max="14" width="8.77734375" style="54"/>
    <col min="15" max="15" width="10.77734375" customWidth="1"/>
    <col min="16" max="16" width="8.88671875" customWidth="1"/>
    <col min="18" max="18" width="8.77734375" style="54"/>
    <col min="28" max="28" width="3.44140625" customWidth="1"/>
    <col min="30" max="30" width="21.21875" bestFit="1" customWidth="1"/>
    <col min="31" max="31" width="27.21875" bestFit="1" customWidth="1"/>
  </cols>
  <sheetData>
    <row r="1" spans="1:30" ht="27" customHeight="1" thickBot="1" x14ac:dyDescent="0.35">
      <c r="A1" s="67" t="s">
        <v>201</v>
      </c>
    </row>
    <row r="2" spans="1:30" ht="87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118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/>
      <c r="N2" s="2" t="s">
        <v>12</v>
      </c>
      <c r="O2" s="3" t="s">
        <v>13</v>
      </c>
      <c r="P2" s="3" t="s">
        <v>14</v>
      </c>
      <c r="Q2" s="3" t="s">
        <v>15</v>
      </c>
      <c r="R2" s="2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9</v>
      </c>
      <c r="X2" s="3" t="s">
        <v>21</v>
      </c>
      <c r="Y2" s="3" t="s">
        <v>22</v>
      </c>
      <c r="Z2" s="3" t="s">
        <v>23</v>
      </c>
      <c r="AA2" s="3" t="s">
        <v>24</v>
      </c>
      <c r="AC2" s="3" t="s">
        <v>25</v>
      </c>
      <c r="AD2" s="55" t="s">
        <v>190</v>
      </c>
    </row>
    <row r="3" spans="1:30" ht="15.6" thickTop="1" thickBot="1" x14ac:dyDescent="0.35">
      <c r="A3" s="60" t="s">
        <v>26</v>
      </c>
      <c r="B3" s="41" t="s">
        <v>119</v>
      </c>
      <c r="C3" s="42" t="s">
        <v>120</v>
      </c>
      <c r="D3" s="42" t="s">
        <v>121</v>
      </c>
      <c r="E3" s="42" t="s">
        <v>32</v>
      </c>
      <c r="F3" s="43" t="s">
        <v>122</v>
      </c>
      <c r="G3" s="44">
        <v>0.59097222222222223</v>
      </c>
      <c r="H3" s="45">
        <v>0.74444444444444446</v>
      </c>
      <c r="I3" s="45">
        <f>+H3-G3</f>
        <v>0.15347222222222223</v>
      </c>
      <c r="J3" s="14">
        <f>+MINUTE(I3)+HOUR(I3)*60</f>
        <v>221</v>
      </c>
      <c r="K3" s="13">
        <v>289.30700000000002</v>
      </c>
      <c r="L3" s="14">
        <f>+K3/(J3/60)</f>
        <v>78.544886877828063</v>
      </c>
      <c r="M3" s="46"/>
      <c r="N3" s="9">
        <v>0.11562500000000001</v>
      </c>
      <c r="O3" s="10">
        <f>+HOUR(N3)*60+MINUTE(N3)</f>
        <v>166</v>
      </c>
      <c r="P3" s="10">
        <v>3</v>
      </c>
      <c r="Q3" s="10">
        <f>+O3+P3</f>
        <v>169</v>
      </c>
      <c r="R3" s="9">
        <v>1.2500000000000001E-2</v>
      </c>
      <c r="S3" s="10">
        <f>+HOUR(R3)*60+MINUTE(R3)</f>
        <v>18</v>
      </c>
      <c r="T3" s="10">
        <v>17.5</v>
      </c>
      <c r="U3" s="10">
        <v>16</v>
      </c>
      <c r="V3" s="13">
        <f>+T3+U3</f>
        <v>33.5</v>
      </c>
      <c r="W3" s="14">
        <f>+Q3+S3+V3</f>
        <v>220.5</v>
      </c>
      <c r="X3" s="15">
        <f>+T3/K3*100</f>
        <v>6.0489376337247283</v>
      </c>
      <c r="Y3" s="13">
        <f>+K3/(W3-V3)*60</f>
        <v>92.825775401069535</v>
      </c>
      <c r="Z3" s="13">
        <f>+K3/(W3-V3-P3)*60</f>
        <v>94.339239130434777</v>
      </c>
      <c r="AA3" s="16">
        <f>+L3/Z3</f>
        <v>0.83257918552036214</v>
      </c>
      <c r="AC3" s="13">
        <f t="shared" ref="AC3:AC40" si="0">+AA3*K3</f>
        <v>240.87098642533942</v>
      </c>
    </row>
    <row r="4" spans="1:30" ht="15.6" thickTop="1" thickBot="1" x14ac:dyDescent="0.35">
      <c r="A4" s="61"/>
      <c r="B4" s="47" t="s">
        <v>119</v>
      </c>
      <c r="C4" s="48" t="s">
        <v>123</v>
      </c>
      <c r="D4" s="48" t="s">
        <v>121</v>
      </c>
      <c r="E4" s="48" t="s">
        <v>29</v>
      </c>
      <c r="F4" s="49" t="s">
        <v>122</v>
      </c>
      <c r="G4" s="44">
        <v>0.46388888888888891</v>
      </c>
      <c r="H4" s="45">
        <v>0.61805555555555558</v>
      </c>
      <c r="I4" s="45">
        <f t="shared" ref="I4:I40" si="1">+H4-G4</f>
        <v>0.15416666666666667</v>
      </c>
      <c r="J4" s="14">
        <f t="shared" ref="J4:J40" si="2">+MINUTE(I4)+HOUR(I4)*60</f>
        <v>222</v>
      </c>
      <c r="K4" s="13">
        <v>289.30699999999996</v>
      </c>
      <c r="L4" s="14">
        <f t="shared" ref="L4:L40" si="3">+K4/(J4/60)</f>
        <v>78.191081081081066</v>
      </c>
      <c r="M4" s="46"/>
      <c r="N4" s="9">
        <v>0.11770833333333332</v>
      </c>
      <c r="O4" s="10">
        <f t="shared" ref="O4:O40" si="4">+HOUR(N4)*60+MINUTE(N4)</f>
        <v>169</v>
      </c>
      <c r="P4" s="10">
        <v>1.5</v>
      </c>
      <c r="Q4" s="10">
        <f t="shared" ref="Q4:Q40" si="5">+O4+P4</f>
        <v>170.5</v>
      </c>
      <c r="R4" s="9">
        <v>1.4583333333333334E-2</v>
      </c>
      <c r="S4" s="10">
        <f t="shared" ref="S4:S40" si="6">+HOUR(R4)*60+MINUTE(R4)</f>
        <v>21</v>
      </c>
      <c r="T4" s="10">
        <v>16</v>
      </c>
      <c r="U4" s="10">
        <v>14</v>
      </c>
      <c r="V4" s="13">
        <f t="shared" ref="V4:V40" si="7">+T4+U4</f>
        <v>30</v>
      </c>
      <c r="W4" s="14">
        <f t="shared" ref="W4:W40" si="8">+Q4+S4+V4</f>
        <v>221.5</v>
      </c>
      <c r="X4" s="15">
        <f t="shared" ref="X4:X40" si="9">+T4/K4*100</f>
        <v>5.5304572651197521</v>
      </c>
      <c r="Y4" s="13">
        <f t="shared" ref="Y4:Y40" si="10">+K4/(W4-V4)*60</f>
        <v>90.644490861618792</v>
      </c>
      <c r="Z4" s="13">
        <f t="shared" ref="Z4:Z40" si="11">+K4/(W4-V4-P4)*60</f>
        <v>91.360105263157877</v>
      </c>
      <c r="AA4" s="16">
        <f t="shared" ref="AA4:AA40" si="12">+L4/Z4</f>
        <v>0.85585585585585588</v>
      </c>
      <c r="AC4" s="13">
        <f t="shared" si="0"/>
        <v>247.60509009009007</v>
      </c>
    </row>
    <row r="5" spans="1:30" ht="15.6" thickTop="1" thickBot="1" x14ac:dyDescent="0.35">
      <c r="A5" s="61"/>
      <c r="B5" s="41" t="s">
        <v>33</v>
      </c>
      <c r="C5" s="42" t="s">
        <v>124</v>
      </c>
      <c r="D5" s="42" t="s">
        <v>125</v>
      </c>
      <c r="E5" s="42" t="s">
        <v>45</v>
      </c>
      <c r="F5" s="43" t="s">
        <v>126</v>
      </c>
      <c r="G5" s="44">
        <v>0.49027777777777776</v>
      </c>
      <c r="H5" s="45">
        <v>0.74444444444444446</v>
      </c>
      <c r="I5" s="45">
        <f t="shared" ref="I5:I21" si="13">+H5-G5</f>
        <v>0.25416666666666671</v>
      </c>
      <c r="J5" s="14">
        <f t="shared" ref="J5:J21" si="14">+MINUTE(I5)+HOUR(I5)*60</f>
        <v>366</v>
      </c>
      <c r="K5" s="13">
        <v>938.053</v>
      </c>
      <c r="L5" s="14">
        <f t="shared" ref="L5:L21" si="15">+K5/(J5/60)</f>
        <v>153.77918032786886</v>
      </c>
      <c r="M5" s="46"/>
      <c r="N5" s="9">
        <v>0.18368055555555551</v>
      </c>
      <c r="O5" s="10">
        <f t="shared" ref="O5:O21" si="16">+HOUR(N5)*60+MINUTE(N5)</f>
        <v>264</v>
      </c>
      <c r="P5" s="10">
        <v>3.5</v>
      </c>
      <c r="Q5" s="10">
        <f t="shared" ref="Q5:Q21" si="17">+O5+P5</f>
        <v>267.5</v>
      </c>
      <c r="R5" s="9">
        <v>2.5694444444444443E-2</v>
      </c>
      <c r="S5" s="10">
        <f t="shared" ref="S5:S21" si="18">+HOUR(R5)*60+MINUTE(R5)</f>
        <v>37</v>
      </c>
      <c r="T5" s="10">
        <v>61</v>
      </c>
      <c r="U5" s="10">
        <v>0</v>
      </c>
      <c r="V5" s="13">
        <f t="shared" ref="V5:V21" si="19">+T5+U5</f>
        <v>61</v>
      </c>
      <c r="W5" s="14">
        <f t="shared" ref="W5:W21" si="20">+Q5+S5+V5</f>
        <v>365.5</v>
      </c>
      <c r="X5" s="15">
        <f t="shared" ref="X5:X21" si="21">+T5/K5*100</f>
        <v>6.5028308635013161</v>
      </c>
      <c r="Y5" s="13">
        <f t="shared" ref="Y5:Y21" si="22">+K5/(W5-V5)*60</f>
        <v>184.83802955665024</v>
      </c>
      <c r="Z5" s="13">
        <f t="shared" ref="Z5:Z21" si="23">+K5/(W5-V5-P5)*60</f>
        <v>186.98730897009966</v>
      </c>
      <c r="AA5" s="16">
        <f t="shared" ref="AA5:AA21" si="24">+L5/Z5</f>
        <v>0.82240437158469948</v>
      </c>
      <c r="AC5" s="13">
        <f t="shared" si="0"/>
        <v>771.45888797814212</v>
      </c>
    </row>
    <row r="6" spans="1:30" ht="15.6" thickTop="1" thickBot="1" x14ac:dyDescent="0.35">
      <c r="A6" s="61"/>
      <c r="B6" s="50" t="s">
        <v>33</v>
      </c>
      <c r="C6" s="24" t="s">
        <v>127</v>
      </c>
      <c r="D6" s="24" t="s">
        <v>128</v>
      </c>
      <c r="E6" s="24" t="s">
        <v>48</v>
      </c>
      <c r="F6" s="51" t="s">
        <v>126</v>
      </c>
      <c r="G6" s="44">
        <v>0.50277777777777777</v>
      </c>
      <c r="H6" s="45">
        <v>0.75972222222222219</v>
      </c>
      <c r="I6" s="45">
        <f t="shared" si="13"/>
        <v>0.25694444444444442</v>
      </c>
      <c r="J6" s="14">
        <f t="shared" si="14"/>
        <v>370</v>
      </c>
      <c r="K6" s="13">
        <v>938.05299999999988</v>
      </c>
      <c r="L6" s="14">
        <f t="shared" si="15"/>
        <v>152.11670270270267</v>
      </c>
      <c r="M6" s="46"/>
      <c r="N6" s="9">
        <v>0.18263888888888888</v>
      </c>
      <c r="O6" s="10">
        <f t="shared" si="16"/>
        <v>263</v>
      </c>
      <c r="P6" s="10">
        <v>4</v>
      </c>
      <c r="Q6" s="10">
        <f t="shared" si="17"/>
        <v>267</v>
      </c>
      <c r="R6" s="9">
        <v>2.569444444444444E-2</v>
      </c>
      <c r="S6" s="10">
        <f t="shared" si="18"/>
        <v>37</v>
      </c>
      <c r="T6" s="10">
        <v>66</v>
      </c>
      <c r="U6" s="10">
        <v>0</v>
      </c>
      <c r="V6" s="13">
        <f t="shared" si="19"/>
        <v>66</v>
      </c>
      <c r="W6" s="14">
        <f t="shared" si="20"/>
        <v>370</v>
      </c>
      <c r="X6" s="15">
        <f t="shared" si="21"/>
        <v>7.0358497867391305</v>
      </c>
      <c r="Y6" s="13">
        <f t="shared" si="22"/>
        <v>185.14203947368421</v>
      </c>
      <c r="Z6" s="13">
        <f t="shared" si="23"/>
        <v>187.61059999999998</v>
      </c>
      <c r="AA6" s="16">
        <f t="shared" si="24"/>
        <v>0.81081081081081074</v>
      </c>
      <c r="AC6" s="13">
        <f t="shared" si="0"/>
        <v>760.58351351351337</v>
      </c>
    </row>
    <row r="7" spans="1:30" ht="15.6" thickTop="1" thickBot="1" x14ac:dyDescent="0.35">
      <c r="A7" s="61"/>
      <c r="B7" s="50" t="s">
        <v>33</v>
      </c>
      <c r="C7" s="24" t="s">
        <v>129</v>
      </c>
      <c r="D7" s="24" t="s">
        <v>130</v>
      </c>
      <c r="E7" s="24" t="s">
        <v>131</v>
      </c>
      <c r="F7" s="51" t="s">
        <v>126</v>
      </c>
      <c r="G7" s="44">
        <v>0.54236111111111107</v>
      </c>
      <c r="H7" s="45">
        <v>0.82986111111111116</v>
      </c>
      <c r="I7" s="45">
        <f t="shared" si="13"/>
        <v>0.28750000000000009</v>
      </c>
      <c r="J7" s="14">
        <f t="shared" si="14"/>
        <v>414</v>
      </c>
      <c r="K7" s="13">
        <v>992.80099999999993</v>
      </c>
      <c r="L7" s="14">
        <f t="shared" si="15"/>
        <v>143.88420289855071</v>
      </c>
      <c r="M7" s="46"/>
      <c r="N7" s="9">
        <v>0.19895833333333329</v>
      </c>
      <c r="O7" s="10">
        <f t="shared" si="16"/>
        <v>286</v>
      </c>
      <c r="P7" s="10">
        <v>4</v>
      </c>
      <c r="Q7" s="10">
        <f t="shared" si="17"/>
        <v>290</v>
      </c>
      <c r="R7" s="9">
        <v>3.2638888888888891E-2</v>
      </c>
      <c r="S7" s="10">
        <f t="shared" si="18"/>
        <v>47</v>
      </c>
      <c r="T7" s="10">
        <v>76.5</v>
      </c>
      <c r="U7" s="10">
        <v>0</v>
      </c>
      <c r="V7" s="13">
        <f t="shared" si="19"/>
        <v>76.5</v>
      </c>
      <c r="W7" s="14">
        <f t="shared" si="20"/>
        <v>413.5</v>
      </c>
      <c r="X7" s="15">
        <f t="shared" si="21"/>
        <v>7.7054716907013603</v>
      </c>
      <c r="Y7" s="13">
        <f t="shared" si="22"/>
        <v>176.75982195845697</v>
      </c>
      <c r="Z7" s="13">
        <f t="shared" si="23"/>
        <v>178.88306306306305</v>
      </c>
      <c r="AA7" s="16">
        <f t="shared" si="24"/>
        <v>0.80434782608695654</v>
      </c>
      <c r="AC7" s="13">
        <f t="shared" si="0"/>
        <v>798.55732608695644</v>
      </c>
    </row>
    <row r="8" spans="1:30" ht="15.6" thickTop="1" thickBot="1" x14ac:dyDescent="0.35">
      <c r="A8" s="61"/>
      <c r="B8" s="50" t="s">
        <v>33</v>
      </c>
      <c r="C8" s="24" t="s">
        <v>132</v>
      </c>
      <c r="D8" s="24" t="s">
        <v>133</v>
      </c>
      <c r="E8" s="24" t="s">
        <v>134</v>
      </c>
      <c r="F8" s="51" t="s">
        <v>135</v>
      </c>
      <c r="G8" s="44">
        <v>0.45624999999999999</v>
      </c>
      <c r="H8" s="45">
        <v>0.74930555555555556</v>
      </c>
      <c r="I8" s="45">
        <f t="shared" si="13"/>
        <v>0.29305555555555557</v>
      </c>
      <c r="J8" s="14">
        <f t="shared" si="14"/>
        <v>422</v>
      </c>
      <c r="K8" s="13">
        <v>992.80099999999993</v>
      </c>
      <c r="L8" s="14">
        <f t="shared" si="15"/>
        <v>141.15654028436018</v>
      </c>
      <c r="M8" s="46"/>
      <c r="N8" s="9">
        <v>0.19826388888888888</v>
      </c>
      <c r="O8" s="10">
        <f t="shared" si="16"/>
        <v>285</v>
      </c>
      <c r="P8" s="10">
        <v>1.5</v>
      </c>
      <c r="Q8" s="10">
        <f t="shared" si="17"/>
        <v>286.5</v>
      </c>
      <c r="R8" s="9">
        <v>3.6111111111111108E-2</v>
      </c>
      <c r="S8" s="10">
        <f t="shared" si="18"/>
        <v>52</v>
      </c>
      <c r="T8" s="10">
        <v>82</v>
      </c>
      <c r="U8" s="10">
        <v>1</v>
      </c>
      <c r="V8" s="13">
        <f t="shared" si="19"/>
        <v>83</v>
      </c>
      <c r="W8" s="14">
        <f t="shared" si="20"/>
        <v>421.5</v>
      </c>
      <c r="X8" s="15">
        <f t="shared" si="21"/>
        <v>8.2594598514707371</v>
      </c>
      <c r="Y8" s="13">
        <f t="shared" si="22"/>
        <v>175.97654357459379</v>
      </c>
      <c r="Z8" s="13">
        <f t="shared" si="23"/>
        <v>176.75982195845697</v>
      </c>
      <c r="AA8" s="16">
        <f t="shared" si="24"/>
        <v>0.79857819905213268</v>
      </c>
      <c r="AC8" s="13">
        <f t="shared" si="0"/>
        <v>792.8292345971563</v>
      </c>
    </row>
    <row r="9" spans="1:30" ht="15.6" thickTop="1" thickBot="1" x14ac:dyDescent="0.35">
      <c r="A9" s="61"/>
      <c r="B9" s="50" t="s">
        <v>33</v>
      </c>
      <c r="C9" s="24" t="s">
        <v>136</v>
      </c>
      <c r="D9" s="24" t="s">
        <v>137</v>
      </c>
      <c r="E9" s="24" t="s">
        <v>131</v>
      </c>
      <c r="F9" s="51" t="s">
        <v>138</v>
      </c>
      <c r="G9" s="44">
        <v>0.56319444444444444</v>
      </c>
      <c r="H9" s="45">
        <v>0.85138888888888886</v>
      </c>
      <c r="I9" s="45">
        <f t="shared" si="13"/>
        <v>0.28819444444444442</v>
      </c>
      <c r="J9" s="14">
        <f t="shared" si="14"/>
        <v>415</v>
      </c>
      <c r="K9" s="13">
        <v>992.68899999999985</v>
      </c>
      <c r="L9" s="14">
        <f t="shared" si="15"/>
        <v>143.52130120481925</v>
      </c>
      <c r="M9" s="46"/>
      <c r="N9" s="9">
        <v>0.2006944444444444</v>
      </c>
      <c r="O9" s="10">
        <f t="shared" si="16"/>
        <v>289</v>
      </c>
      <c r="P9" s="10">
        <v>4.5</v>
      </c>
      <c r="Q9" s="10">
        <f t="shared" si="17"/>
        <v>293.5</v>
      </c>
      <c r="R9" s="9">
        <v>3.4722222222222224E-2</v>
      </c>
      <c r="S9" s="10">
        <f t="shared" si="18"/>
        <v>50</v>
      </c>
      <c r="T9" s="10">
        <v>64.5</v>
      </c>
      <c r="U9" s="10">
        <v>7</v>
      </c>
      <c r="V9" s="13">
        <f t="shared" si="19"/>
        <v>71.5</v>
      </c>
      <c r="W9" s="14">
        <f t="shared" si="20"/>
        <v>415</v>
      </c>
      <c r="X9" s="15">
        <f t="shared" si="21"/>
        <v>6.4975032462332116</v>
      </c>
      <c r="Y9" s="13">
        <f t="shared" si="22"/>
        <v>173.39545851528382</v>
      </c>
      <c r="Z9" s="13">
        <f t="shared" si="23"/>
        <v>175.6971681415929</v>
      </c>
      <c r="AA9" s="16">
        <f t="shared" si="24"/>
        <v>0.81686746987951808</v>
      </c>
      <c r="AC9" s="13">
        <f t="shared" si="0"/>
        <v>810.89535180722885</v>
      </c>
    </row>
    <row r="10" spans="1:30" ht="15.6" thickTop="1" thickBot="1" x14ac:dyDescent="0.35">
      <c r="A10" s="61"/>
      <c r="B10" s="47" t="s">
        <v>33</v>
      </c>
      <c r="C10" s="48" t="s">
        <v>139</v>
      </c>
      <c r="D10" s="48" t="s">
        <v>140</v>
      </c>
      <c r="E10" s="48" t="s">
        <v>134</v>
      </c>
      <c r="F10" s="49" t="s">
        <v>138</v>
      </c>
      <c r="G10" s="44">
        <v>0.43541666666666667</v>
      </c>
      <c r="H10" s="45">
        <v>0.72847222222222219</v>
      </c>
      <c r="I10" s="45">
        <f t="shared" si="13"/>
        <v>0.29305555555555551</v>
      </c>
      <c r="J10" s="14">
        <f t="shared" si="14"/>
        <v>422</v>
      </c>
      <c r="K10" s="13">
        <v>992.80099999999993</v>
      </c>
      <c r="L10" s="14">
        <f t="shared" si="15"/>
        <v>141.15654028436018</v>
      </c>
      <c r="M10" s="46"/>
      <c r="N10" s="9">
        <v>0.20208333333333331</v>
      </c>
      <c r="O10" s="10">
        <f t="shared" si="16"/>
        <v>291</v>
      </c>
      <c r="P10" s="10">
        <v>1</v>
      </c>
      <c r="Q10" s="10">
        <f t="shared" si="17"/>
        <v>292</v>
      </c>
      <c r="R10" s="9">
        <v>3.8194444444444441E-2</v>
      </c>
      <c r="S10" s="10">
        <f t="shared" si="18"/>
        <v>55</v>
      </c>
      <c r="T10" s="10">
        <v>71</v>
      </c>
      <c r="U10" s="10">
        <v>4</v>
      </c>
      <c r="V10" s="13">
        <f t="shared" si="19"/>
        <v>75</v>
      </c>
      <c r="W10" s="14">
        <f t="shared" si="20"/>
        <v>422</v>
      </c>
      <c r="X10" s="15">
        <f t="shared" si="21"/>
        <v>7.1514835299319808</v>
      </c>
      <c r="Y10" s="13">
        <f t="shared" si="22"/>
        <v>171.665878962536</v>
      </c>
      <c r="Z10" s="13">
        <f t="shared" si="23"/>
        <v>172.16202312138728</v>
      </c>
      <c r="AA10" s="16">
        <f t="shared" si="24"/>
        <v>0.8199052132701421</v>
      </c>
      <c r="AC10" s="13">
        <f t="shared" si="0"/>
        <v>814.00271563981028</v>
      </c>
    </row>
    <row r="11" spans="1:30" ht="15.6" thickTop="1" thickBot="1" x14ac:dyDescent="0.35">
      <c r="A11" s="61"/>
      <c r="B11" s="41" t="s">
        <v>54</v>
      </c>
      <c r="C11" s="42" t="s">
        <v>141</v>
      </c>
      <c r="D11" s="42" t="s">
        <v>142</v>
      </c>
      <c r="E11" s="42" t="s">
        <v>65</v>
      </c>
      <c r="F11" s="43" t="s">
        <v>135</v>
      </c>
      <c r="G11" s="44">
        <v>0.56527777777777777</v>
      </c>
      <c r="H11" s="45">
        <v>0.69305555555555554</v>
      </c>
      <c r="I11" s="45">
        <f t="shared" si="13"/>
        <v>0.12777777777777777</v>
      </c>
      <c r="J11" s="14">
        <f t="shared" si="14"/>
        <v>184</v>
      </c>
      <c r="K11" s="13">
        <v>565.31399999999996</v>
      </c>
      <c r="L11" s="14">
        <f t="shared" si="15"/>
        <v>184.3415217391304</v>
      </c>
      <c r="M11" s="46"/>
      <c r="N11" s="9">
        <v>0.10416666666666666</v>
      </c>
      <c r="O11" s="10">
        <f t="shared" si="16"/>
        <v>150</v>
      </c>
      <c r="P11" s="10">
        <v>6</v>
      </c>
      <c r="Q11" s="10">
        <f t="shared" si="17"/>
        <v>156</v>
      </c>
      <c r="R11" s="9">
        <v>0</v>
      </c>
      <c r="S11" s="10">
        <f t="shared" si="18"/>
        <v>0</v>
      </c>
      <c r="T11" s="10">
        <v>28</v>
      </c>
      <c r="U11" s="10">
        <v>0</v>
      </c>
      <c r="V11" s="13">
        <f t="shared" si="19"/>
        <v>28</v>
      </c>
      <c r="W11" s="14">
        <f t="shared" si="20"/>
        <v>184</v>
      </c>
      <c r="X11" s="15">
        <f t="shared" si="21"/>
        <v>4.9529995719193236</v>
      </c>
      <c r="Y11" s="13">
        <f t="shared" si="22"/>
        <v>217.42846153846153</v>
      </c>
      <c r="Z11" s="13">
        <f t="shared" si="23"/>
        <v>226.12559999999999</v>
      </c>
      <c r="AA11" s="16">
        <f t="shared" si="24"/>
        <v>0.81521739130434767</v>
      </c>
      <c r="AC11" s="13">
        <f t="shared" si="0"/>
        <v>460.85380434782599</v>
      </c>
    </row>
    <row r="12" spans="1:30" ht="15.6" thickTop="1" thickBot="1" x14ac:dyDescent="0.35">
      <c r="A12" s="61"/>
      <c r="B12" s="50" t="s">
        <v>54</v>
      </c>
      <c r="C12" s="24" t="s">
        <v>143</v>
      </c>
      <c r="D12" s="24" t="s">
        <v>61</v>
      </c>
      <c r="E12" s="24" t="s">
        <v>67</v>
      </c>
      <c r="F12" s="51" t="s">
        <v>135</v>
      </c>
      <c r="G12" s="44">
        <v>0.64027777777777772</v>
      </c>
      <c r="H12" s="45">
        <v>0.7680555555555556</v>
      </c>
      <c r="I12" s="45">
        <f t="shared" si="13"/>
        <v>0.12777777777777788</v>
      </c>
      <c r="J12" s="14">
        <f t="shared" si="14"/>
        <v>184</v>
      </c>
      <c r="K12" s="13">
        <v>565.31400000000008</v>
      </c>
      <c r="L12" s="14">
        <f t="shared" si="15"/>
        <v>184.34152173913046</v>
      </c>
      <c r="M12" s="11"/>
      <c r="N12" s="9">
        <v>0.10659722222222223</v>
      </c>
      <c r="O12" s="10">
        <f t="shared" si="16"/>
        <v>153</v>
      </c>
      <c r="P12" s="10">
        <v>0.5</v>
      </c>
      <c r="Q12" s="10">
        <f t="shared" si="17"/>
        <v>153.5</v>
      </c>
      <c r="R12" s="9">
        <v>0</v>
      </c>
      <c r="S12" s="10">
        <f t="shared" si="18"/>
        <v>0</v>
      </c>
      <c r="T12" s="10">
        <v>30</v>
      </c>
      <c r="U12" s="10">
        <v>0</v>
      </c>
      <c r="V12" s="13">
        <f t="shared" si="19"/>
        <v>30</v>
      </c>
      <c r="W12" s="14">
        <f t="shared" si="20"/>
        <v>183.5</v>
      </c>
      <c r="X12" s="15">
        <f t="shared" si="21"/>
        <v>5.3067852556278456</v>
      </c>
      <c r="Y12" s="13">
        <f t="shared" si="22"/>
        <v>220.9696416938111</v>
      </c>
      <c r="Z12" s="13">
        <f t="shared" si="23"/>
        <v>221.69176470588238</v>
      </c>
      <c r="AA12" s="16">
        <f t="shared" si="24"/>
        <v>0.83152173913043481</v>
      </c>
      <c r="AC12" s="13">
        <f t="shared" si="0"/>
        <v>470.07088043478268</v>
      </c>
    </row>
    <row r="13" spans="1:30" ht="15.6" thickTop="1" thickBot="1" x14ac:dyDescent="0.35">
      <c r="A13" s="61"/>
      <c r="B13" s="50" t="s">
        <v>54</v>
      </c>
      <c r="C13" s="24" t="s">
        <v>63</v>
      </c>
      <c r="D13" s="24" t="s">
        <v>64</v>
      </c>
      <c r="E13" s="24" t="s">
        <v>65</v>
      </c>
      <c r="F13" s="51" t="s">
        <v>135</v>
      </c>
      <c r="G13" s="44">
        <v>0.5756944444444444</v>
      </c>
      <c r="H13" s="45">
        <v>0.70347222222222228</v>
      </c>
      <c r="I13" s="45">
        <f t="shared" si="13"/>
        <v>0.12777777777777788</v>
      </c>
      <c r="J13" s="14">
        <f t="shared" si="14"/>
        <v>184</v>
      </c>
      <c r="K13" s="13">
        <v>565.31399999999996</v>
      </c>
      <c r="L13" s="14">
        <f t="shared" si="15"/>
        <v>184.3415217391304</v>
      </c>
      <c r="M13" s="11"/>
      <c r="N13" s="9">
        <v>0.10381944444444444</v>
      </c>
      <c r="O13" s="10">
        <f t="shared" si="16"/>
        <v>149</v>
      </c>
      <c r="P13" s="10">
        <v>0</v>
      </c>
      <c r="Q13" s="10">
        <f t="shared" si="17"/>
        <v>149</v>
      </c>
      <c r="R13" s="9">
        <v>0</v>
      </c>
      <c r="S13" s="10">
        <f t="shared" si="18"/>
        <v>0</v>
      </c>
      <c r="T13" s="10">
        <v>34.5</v>
      </c>
      <c r="U13" s="10">
        <v>0</v>
      </c>
      <c r="V13" s="13">
        <f t="shared" si="19"/>
        <v>34.5</v>
      </c>
      <c r="W13" s="14">
        <f t="shared" si="20"/>
        <v>183.5</v>
      </c>
      <c r="X13" s="15">
        <f t="shared" si="21"/>
        <v>6.1028030439720231</v>
      </c>
      <c r="Y13" s="13">
        <f t="shared" si="22"/>
        <v>227.64322147651006</v>
      </c>
      <c r="Z13" s="13">
        <f t="shared" si="23"/>
        <v>227.64322147651006</v>
      </c>
      <c r="AA13" s="16">
        <f t="shared" si="24"/>
        <v>0.809782608695652</v>
      </c>
      <c r="AC13" s="13">
        <f t="shared" si="0"/>
        <v>457.78144565217377</v>
      </c>
    </row>
    <row r="14" spans="1:30" ht="15.6" thickTop="1" thickBot="1" x14ac:dyDescent="0.35">
      <c r="A14" s="61"/>
      <c r="B14" s="50" t="s">
        <v>54</v>
      </c>
      <c r="C14" s="24" t="s">
        <v>70</v>
      </c>
      <c r="D14" s="24" t="s">
        <v>69</v>
      </c>
      <c r="E14" s="24" t="s">
        <v>67</v>
      </c>
      <c r="F14" s="51" t="s">
        <v>135</v>
      </c>
      <c r="G14" s="44">
        <v>0.62986111111111109</v>
      </c>
      <c r="H14" s="45">
        <v>0.75763888888888886</v>
      </c>
      <c r="I14" s="45">
        <f t="shared" si="13"/>
        <v>0.12777777777777777</v>
      </c>
      <c r="J14" s="14">
        <f t="shared" si="14"/>
        <v>184</v>
      </c>
      <c r="K14" s="13">
        <v>565.31400000000008</v>
      </c>
      <c r="L14" s="14">
        <f t="shared" si="15"/>
        <v>184.34152173913046</v>
      </c>
      <c r="M14" s="11"/>
      <c r="N14" s="9">
        <v>0.10590277777777779</v>
      </c>
      <c r="O14" s="10">
        <f t="shared" si="16"/>
        <v>152</v>
      </c>
      <c r="P14" s="10">
        <v>0.5</v>
      </c>
      <c r="Q14" s="10">
        <f t="shared" si="17"/>
        <v>152.5</v>
      </c>
      <c r="R14" s="9">
        <v>0</v>
      </c>
      <c r="S14" s="10">
        <f t="shared" si="18"/>
        <v>0</v>
      </c>
      <c r="T14" s="10">
        <v>31</v>
      </c>
      <c r="U14" s="10">
        <v>0</v>
      </c>
      <c r="V14" s="13">
        <f t="shared" si="19"/>
        <v>31</v>
      </c>
      <c r="W14" s="14">
        <f t="shared" si="20"/>
        <v>183.5</v>
      </c>
      <c r="X14" s="15">
        <f t="shared" si="21"/>
        <v>5.4836780974821062</v>
      </c>
      <c r="Y14" s="13">
        <f t="shared" si="22"/>
        <v>222.4186229508197</v>
      </c>
      <c r="Z14" s="13">
        <f t="shared" si="23"/>
        <v>223.15026315789476</v>
      </c>
      <c r="AA14" s="16">
        <f t="shared" si="24"/>
        <v>0.82608695652173914</v>
      </c>
      <c r="AC14" s="13">
        <f t="shared" si="0"/>
        <v>466.99852173913052</v>
      </c>
    </row>
    <row r="15" spans="1:30" ht="15.6" thickTop="1" thickBot="1" x14ac:dyDescent="0.35">
      <c r="A15" s="61"/>
      <c r="B15" s="50" t="s">
        <v>54</v>
      </c>
      <c r="C15" s="24" t="s">
        <v>144</v>
      </c>
      <c r="D15" s="24" t="s">
        <v>145</v>
      </c>
      <c r="E15" s="24" t="s">
        <v>65</v>
      </c>
      <c r="F15" s="51" t="s">
        <v>138</v>
      </c>
      <c r="G15" s="44">
        <v>0.59305555555555556</v>
      </c>
      <c r="H15" s="45">
        <v>0.72083333333333333</v>
      </c>
      <c r="I15" s="45">
        <f t="shared" si="13"/>
        <v>0.12777777777777777</v>
      </c>
      <c r="J15" s="14">
        <f t="shared" si="14"/>
        <v>184</v>
      </c>
      <c r="K15" s="13">
        <v>565.31399999999996</v>
      </c>
      <c r="L15" s="14">
        <f t="shared" si="15"/>
        <v>184.3415217391304</v>
      </c>
      <c r="M15" s="11"/>
      <c r="N15" s="9">
        <v>0.10625</v>
      </c>
      <c r="O15" s="10">
        <f t="shared" si="16"/>
        <v>153</v>
      </c>
      <c r="P15" s="10">
        <v>0</v>
      </c>
      <c r="Q15" s="10">
        <f t="shared" si="17"/>
        <v>153</v>
      </c>
      <c r="R15" s="9">
        <v>0</v>
      </c>
      <c r="S15" s="10">
        <f t="shared" si="18"/>
        <v>0</v>
      </c>
      <c r="T15" s="10">
        <v>31</v>
      </c>
      <c r="U15" s="10">
        <v>0</v>
      </c>
      <c r="V15" s="13">
        <f t="shared" si="19"/>
        <v>31</v>
      </c>
      <c r="W15" s="14">
        <f t="shared" si="20"/>
        <v>184</v>
      </c>
      <c r="X15" s="15">
        <f t="shared" si="21"/>
        <v>5.483678097482108</v>
      </c>
      <c r="Y15" s="13">
        <f t="shared" si="22"/>
        <v>221.69176470588235</v>
      </c>
      <c r="Z15" s="13">
        <f t="shared" si="23"/>
        <v>221.69176470588235</v>
      </c>
      <c r="AA15" s="16">
        <f t="shared" si="24"/>
        <v>0.83152173913043459</v>
      </c>
      <c r="AC15" s="13">
        <f t="shared" si="0"/>
        <v>470.07088043478245</v>
      </c>
    </row>
    <row r="16" spans="1:30" ht="15.6" thickTop="1" thickBot="1" x14ac:dyDescent="0.35">
      <c r="A16" s="61"/>
      <c r="B16" s="47" t="s">
        <v>54</v>
      </c>
      <c r="C16" s="48" t="s">
        <v>146</v>
      </c>
      <c r="D16" s="48" t="s">
        <v>147</v>
      </c>
      <c r="E16" s="48" t="s">
        <v>67</v>
      </c>
      <c r="F16" s="49" t="s">
        <v>138</v>
      </c>
      <c r="G16" s="44">
        <v>0.61250000000000004</v>
      </c>
      <c r="H16" s="45">
        <v>0.74027777777777781</v>
      </c>
      <c r="I16" s="45">
        <f t="shared" si="13"/>
        <v>0.12777777777777777</v>
      </c>
      <c r="J16" s="14">
        <f t="shared" si="14"/>
        <v>184</v>
      </c>
      <c r="K16" s="13">
        <v>565.31400000000008</v>
      </c>
      <c r="L16" s="14">
        <f t="shared" si="15"/>
        <v>184.34152173913046</v>
      </c>
      <c r="M16" s="11"/>
      <c r="N16" s="9">
        <v>0.10729166666666667</v>
      </c>
      <c r="O16" s="10">
        <f t="shared" si="16"/>
        <v>154</v>
      </c>
      <c r="P16" s="10">
        <v>0</v>
      </c>
      <c r="Q16" s="10">
        <f t="shared" si="17"/>
        <v>154</v>
      </c>
      <c r="R16" s="9">
        <v>0</v>
      </c>
      <c r="S16" s="10">
        <f t="shared" si="18"/>
        <v>0</v>
      </c>
      <c r="T16" s="10">
        <v>29.5</v>
      </c>
      <c r="U16" s="10">
        <v>0</v>
      </c>
      <c r="V16" s="13">
        <f t="shared" si="19"/>
        <v>29.5</v>
      </c>
      <c r="W16" s="14">
        <f t="shared" si="20"/>
        <v>183.5</v>
      </c>
      <c r="X16" s="15">
        <f t="shared" si="21"/>
        <v>5.218338834700714</v>
      </c>
      <c r="Y16" s="13">
        <f t="shared" si="22"/>
        <v>220.25220779220783</v>
      </c>
      <c r="Z16" s="13">
        <f t="shared" si="23"/>
        <v>220.25220779220783</v>
      </c>
      <c r="AA16" s="16">
        <f t="shared" si="24"/>
        <v>0.83695652173913038</v>
      </c>
      <c r="AC16" s="13">
        <f t="shared" si="0"/>
        <v>473.14323913043484</v>
      </c>
    </row>
    <row r="17" spans="1:29" ht="15.6" thickTop="1" thickBot="1" x14ac:dyDescent="0.35">
      <c r="A17" s="61"/>
      <c r="B17" s="41" t="s">
        <v>148</v>
      </c>
      <c r="C17" s="42" t="s">
        <v>149</v>
      </c>
      <c r="D17" s="42" t="s">
        <v>150</v>
      </c>
      <c r="E17" s="42" t="s">
        <v>131</v>
      </c>
      <c r="F17" s="43" t="s">
        <v>135</v>
      </c>
      <c r="G17" s="44">
        <v>0.47291666666666665</v>
      </c>
      <c r="H17" s="45">
        <v>0.71250000000000002</v>
      </c>
      <c r="I17" s="45">
        <f t="shared" si="13"/>
        <v>0.23958333333333337</v>
      </c>
      <c r="J17" s="14">
        <f t="shared" si="14"/>
        <v>345</v>
      </c>
      <c r="K17" s="13">
        <v>964.81700000000023</v>
      </c>
      <c r="L17" s="14">
        <f t="shared" si="15"/>
        <v>167.79426086956525</v>
      </c>
      <c r="M17" s="11"/>
      <c r="N17" s="9">
        <v>0.18055555555555555</v>
      </c>
      <c r="O17" s="10">
        <f t="shared" si="16"/>
        <v>260</v>
      </c>
      <c r="P17" s="10">
        <v>6.5</v>
      </c>
      <c r="Q17" s="10">
        <f t="shared" si="17"/>
        <v>266.5</v>
      </c>
      <c r="R17" s="9">
        <v>9.7222222222222224E-3</v>
      </c>
      <c r="S17" s="10">
        <f t="shared" si="18"/>
        <v>14</v>
      </c>
      <c r="T17" s="10">
        <v>64</v>
      </c>
      <c r="U17" s="10">
        <v>0.5</v>
      </c>
      <c r="V17" s="13">
        <f t="shared" si="19"/>
        <v>64.5</v>
      </c>
      <c r="W17" s="14">
        <f t="shared" si="20"/>
        <v>345</v>
      </c>
      <c r="X17" s="15">
        <f t="shared" si="21"/>
        <v>6.6333822890765797</v>
      </c>
      <c r="Y17" s="13">
        <f t="shared" si="22"/>
        <v>206.37796791443856</v>
      </c>
      <c r="Z17" s="13">
        <f t="shared" si="23"/>
        <v>211.27379562043802</v>
      </c>
      <c r="AA17" s="16">
        <f t="shared" si="24"/>
        <v>0.79420289855072457</v>
      </c>
      <c r="AC17" s="13">
        <f t="shared" si="0"/>
        <v>766.2604579710146</v>
      </c>
    </row>
    <row r="18" spans="1:29" ht="15.6" thickTop="1" thickBot="1" x14ac:dyDescent="0.35">
      <c r="A18" s="61"/>
      <c r="B18" s="50" t="s">
        <v>148</v>
      </c>
      <c r="C18" s="24" t="s">
        <v>151</v>
      </c>
      <c r="D18" s="24" t="s">
        <v>152</v>
      </c>
      <c r="E18" s="24" t="s">
        <v>134</v>
      </c>
      <c r="F18" s="51" t="s">
        <v>135</v>
      </c>
      <c r="G18" s="44">
        <v>0.49375000000000002</v>
      </c>
      <c r="H18" s="45">
        <v>0.73541666666666672</v>
      </c>
      <c r="I18" s="45">
        <f t="shared" si="13"/>
        <v>0.2416666666666667</v>
      </c>
      <c r="J18" s="14">
        <f t="shared" si="14"/>
        <v>348</v>
      </c>
      <c r="K18" s="13">
        <v>964.81699999999989</v>
      </c>
      <c r="L18" s="14">
        <f t="shared" si="15"/>
        <v>166.34775862068963</v>
      </c>
      <c r="M18" s="11"/>
      <c r="N18" s="9">
        <v>0.18437499999999996</v>
      </c>
      <c r="O18" s="10">
        <f t="shared" si="16"/>
        <v>265</v>
      </c>
      <c r="P18" s="10">
        <v>2</v>
      </c>
      <c r="Q18" s="10">
        <f t="shared" si="17"/>
        <v>267</v>
      </c>
      <c r="R18" s="9">
        <v>9.7222222222222224E-3</v>
      </c>
      <c r="S18" s="10">
        <f t="shared" si="18"/>
        <v>14</v>
      </c>
      <c r="T18" s="10">
        <v>66.5</v>
      </c>
      <c r="U18" s="10">
        <v>0</v>
      </c>
      <c r="V18" s="13">
        <f t="shared" si="19"/>
        <v>66.5</v>
      </c>
      <c r="W18" s="14">
        <f t="shared" si="20"/>
        <v>347.5</v>
      </c>
      <c r="X18" s="15">
        <f t="shared" si="21"/>
        <v>6.8924987847436361</v>
      </c>
      <c r="Y18" s="13">
        <f t="shared" si="22"/>
        <v>206.01074733096081</v>
      </c>
      <c r="Z18" s="13">
        <f t="shared" si="23"/>
        <v>207.48752688172041</v>
      </c>
      <c r="AA18" s="16">
        <f t="shared" si="24"/>
        <v>0.80172413793103448</v>
      </c>
      <c r="AC18" s="13">
        <f t="shared" si="0"/>
        <v>773.51707758620682</v>
      </c>
    </row>
    <row r="19" spans="1:29" ht="15.6" thickTop="1" thickBot="1" x14ac:dyDescent="0.35">
      <c r="A19" s="61"/>
      <c r="B19" s="50" t="s">
        <v>148</v>
      </c>
      <c r="C19" s="24" t="s">
        <v>153</v>
      </c>
      <c r="D19" s="24" t="s">
        <v>154</v>
      </c>
      <c r="E19" s="24" t="s">
        <v>131</v>
      </c>
      <c r="F19" s="51" t="s">
        <v>138</v>
      </c>
      <c r="G19" s="44">
        <v>0.53888888888888886</v>
      </c>
      <c r="H19" s="45">
        <v>0.78125</v>
      </c>
      <c r="I19" s="45">
        <f t="shared" si="13"/>
        <v>0.24236111111111114</v>
      </c>
      <c r="J19" s="14">
        <f t="shared" si="14"/>
        <v>349</v>
      </c>
      <c r="K19" s="13">
        <v>964.81700000000023</v>
      </c>
      <c r="L19" s="14">
        <f t="shared" si="15"/>
        <v>165.87111747851009</v>
      </c>
      <c r="M19" s="11"/>
      <c r="N19" s="9">
        <v>0.18368055555555557</v>
      </c>
      <c r="O19" s="10">
        <f t="shared" si="16"/>
        <v>264</v>
      </c>
      <c r="P19" s="10">
        <v>4.5</v>
      </c>
      <c r="Q19" s="10">
        <f t="shared" si="17"/>
        <v>268.5</v>
      </c>
      <c r="R19" s="9">
        <v>9.7222222222222224E-3</v>
      </c>
      <c r="S19" s="10">
        <f t="shared" si="18"/>
        <v>14</v>
      </c>
      <c r="T19" s="10">
        <v>66</v>
      </c>
      <c r="U19" s="10">
        <v>0</v>
      </c>
      <c r="V19" s="13">
        <f t="shared" si="19"/>
        <v>66</v>
      </c>
      <c r="W19" s="14">
        <f t="shared" si="20"/>
        <v>348.5</v>
      </c>
      <c r="X19" s="15">
        <f t="shared" si="21"/>
        <v>6.8406754856102232</v>
      </c>
      <c r="Y19" s="13">
        <f t="shared" si="22"/>
        <v>204.91688495575227</v>
      </c>
      <c r="Z19" s="13">
        <f t="shared" si="23"/>
        <v>208.23388489208639</v>
      </c>
      <c r="AA19" s="16">
        <f t="shared" si="24"/>
        <v>0.79656160458452729</v>
      </c>
      <c r="AC19" s="13">
        <f t="shared" si="0"/>
        <v>768.53617765043009</v>
      </c>
    </row>
    <row r="20" spans="1:29" ht="15.6" thickTop="1" thickBot="1" x14ac:dyDescent="0.35">
      <c r="A20" s="61"/>
      <c r="B20" s="47" t="s">
        <v>148</v>
      </c>
      <c r="C20" s="48" t="s">
        <v>155</v>
      </c>
      <c r="D20" s="48" t="s">
        <v>156</v>
      </c>
      <c r="E20" s="48" t="s">
        <v>134</v>
      </c>
      <c r="F20" s="49" t="s">
        <v>138</v>
      </c>
      <c r="G20" s="44">
        <v>0.47291666666666665</v>
      </c>
      <c r="H20" s="45">
        <v>0.71111111111111114</v>
      </c>
      <c r="I20" s="45">
        <f t="shared" si="13"/>
        <v>0.23819444444444449</v>
      </c>
      <c r="J20" s="14">
        <f t="shared" si="14"/>
        <v>343</v>
      </c>
      <c r="K20" s="13">
        <v>964.81699999999989</v>
      </c>
      <c r="L20" s="14">
        <f t="shared" si="15"/>
        <v>168.77265306122447</v>
      </c>
      <c r="M20" s="11"/>
      <c r="N20" s="9">
        <v>0.18472222222222218</v>
      </c>
      <c r="O20" s="10">
        <f t="shared" si="16"/>
        <v>266</v>
      </c>
      <c r="P20" s="10">
        <v>2</v>
      </c>
      <c r="Q20" s="10">
        <f t="shared" si="17"/>
        <v>268</v>
      </c>
      <c r="R20" s="9">
        <v>9.7222222222222224E-3</v>
      </c>
      <c r="S20" s="10">
        <f t="shared" si="18"/>
        <v>14</v>
      </c>
      <c r="T20" s="10">
        <v>61</v>
      </c>
      <c r="U20" s="10">
        <v>0</v>
      </c>
      <c r="V20" s="13">
        <f t="shared" si="19"/>
        <v>61</v>
      </c>
      <c r="W20" s="14">
        <f t="shared" si="20"/>
        <v>343</v>
      </c>
      <c r="X20" s="15">
        <f t="shared" si="21"/>
        <v>6.3224424942761175</v>
      </c>
      <c r="Y20" s="13">
        <f t="shared" si="22"/>
        <v>205.28021276595743</v>
      </c>
      <c r="Z20" s="13">
        <f t="shared" si="23"/>
        <v>206.7465</v>
      </c>
      <c r="AA20" s="16">
        <f t="shared" si="24"/>
        <v>0.81632653061224481</v>
      </c>
      <c r="AC20" s="13">
        <f t="shared" si="0"/>
        <v>787.60571428571416</v>
      </c>
    </row>
    <row r="21" spans="1:29" ht="15.6" thickTop="1" thickBot="1" x14ac:dyDescent="0.35">
      <c r="A21" s="61"/>
      <c r="B21" s="41" t="s">
        <v>71</v>
      </c>
      <c r="C21" s="42" t="s">
        <v>157</v>
      </c>
      <c r="D21" s="42" t="s">
        <v>158</v>
      </c>
      <c r="E21" s="42" t="s">
        <v>159</v>
      </c>
      <c r="F21" s="43" t="s">
        <v>160</v>
      </c>
      <c r="G21" s="44">
        <v>0.61736111111111114</v>
      </c>
      <c r="H21" s="45">
        <v>0.80694444444444446</v>
      </c>
      <c r="I21" s="45">
        <f t="shared" si="13"/>
        <v>0.18958333333333333</v>
      </c>
      <c r="J21" s="14">
        <f t="shared" si="14"/>
        <v>273</v>
      </c>
      <c r="K21" s="13">
        <v>684.7399999999999</v>
      </c>
      <c r="L21" s="14">
        <f t="shared" si="15"/>
        <v>150.49230769230766</v>
      </c>
      <c r="M21" s="11"/>
      <c r="N21" s="9">
        <v>0.1451388888888889</v>
      </c>
      <c r="O21" s="10">
        <f t="shared" si="16"/>
        <v>209</v>
      </c>
      <c r="P21" s="10">
        <v>1</v>
      </c>
      <c r="Q21" s="10">
        <f t="shared" si="17"/>
        <v>210</v>
      </c>
      <c r="R21" s="9">
        <v>9.7222222222222224E-3</v>
      </c>
      <c r="S21" s="10">
        <f t="shared" si="18"/>
        <v>14</v>
      </c>
      <c r="T21" s="10">
        <v>49</v>
      </c>
      <c r="U21" s="10">
        <v>0</v>
      </c>
      <c r="V21" s="13">
        <f t="shared" si="19"/>
        <v>49</v>
      </c>
      <c r="W21" s="14">
        <f t="shared" si="20"/>
        <v>273</v>
      </c>
      <c r="X21" s="15">
        <f t="shared" si="21"/>
        <v>7.1560008178286658</v>
      </c>
      <c r="Y21" s="13">
        <f t="shared" si="22"/>
        <v>183.41249999999997</v>
      </c>
      <c r="Z21" s="13">
        <f t="shared" si="23"/>
        <v>184.23497757847531</v>
      </c>
      <c r="AA21" s="16">
        <f t="shared" si="24"/>
        <v>0.81684981684981683</v>
      </c>
      <c r="AC21" s="13">
        <f t="shared" si="0"/>
        <v>559.32974358974354</v>
      </c>
    </row>
    <row r="22" spans="1:29" ht="15.6" thickTop="1" thickBot="1" x14ac:dyDescent="0.35">
      <c r="A22" s="61"/>
      <c r="B22" s="50" t="s">
        <v>71</v>
      </c>
      <c r="C22" s="24" t="s">
        <v>161</v>
      </c>
      <c r="D22" s="24" t="s">
        <v>162</v>
      </c>
      <c r="E22" s="24" t="s">
        <v>163</v>
      </c>
      <c r="F22" s="51" t="s">
        <v>160</v>
      </c>
      <c r="G22" s="44">
        <v>0.48194444444444445</v>
      </c>
      <c r="H22" s="45">
        <v>0.6743055555555556</v>
      </c>
      <c r="I22" s="45">
        <f t="shared" si="1"/>
        <v>0.19236111111111115</v>
      </c>
      <c r="J22" s="14">
        <f t="shared" si="2"/>
        <v>277</v>
      </c>
      <c r="K22" s="13">
        <v>684.74000000000012</v>
      </c>
      <c r="L22" s="14">
        <f t="shared" si="3"/>
        <v>148.31913357400725</v>
      </c>
      <c r="M22" s="11"/>
      <c r="N22" s="9">
        <v>0.14444444444444443</v>
      </c>
      <c r="O22" s="10">
        <f t="shared" si="4"/>
        <v>208</v>
      </c>
      <c r="P22" s="10">
        <v>1.5</v>
      </c>
      <c r="Q22" s="10">
        <f t="shared" si="5"/>
        <v>209.5</v>
      </c>
      <c r="R22" s="9">
        <v>9.7222222222222224E-3</v>
      </c>
      <c r="S22" s="10">
        <f t="shared" si="6"/>
        <v>14</v>
      </c>
      <c r="T22" s="10">
        <v>48.5</v>
      </c>
      <c r="U22" s="10">
        <v>5</v>
      </c>
      <c r="V22" s="13">
        <f t="shared" si="7"/>
        <v>53.5</v>
      </c>
      <c r="W22" s="14">
        <f t="shared" si="8"/>
        <v>277</v>
      </c>
      <c r="X22" s="15">
        <f t="shared" si="9"/>
        <v>7.0829804013202073</v>
      </c>
      <c r="Y22" s="13">
        <f t="shared" si="10"/>
        <v>183.82281879194633</v>
      </c>
      <c r="Z22" s="13">
        <f t="shared" si="11"/>
        <v>185.06486486486489</v>
      </c>
      <c r="AA22" s="16">
        <f t="shared" si="12"/>
        <v>0.8014440433212997</v>
      </c>
      <c r="AC22" s="13">
        <f t="shared" si="0"/>
        <v>548.78079422382689</v>
      </c>
    </row>
    <row r="23" spans="1:29" ht="15.6" thickTop="1" thickBot="1" x14ac:dyDescent="0.35">
      <c r="A23" s="61"/>
      <c r="B23" s="50" t="s">
        <v>71</v>
      </c>
      <c r="C23" s="24" t="s">
        <v>164</v>
      </c>
      <c r="D23" s="24" t="s">
        <v>165</v>
      </c>
      <c r="E23" s="24" t="s">
        <v>166</v>
      </c>
      <c r="F23" s="51" t="s">
        <v>167</v>
      </c>
      <c r="G23" s="44">
        <v>0.59097222222222223</v>
      </c>
      <c r="H23" s="45">
        <v>0.72986111111111107</v>
      </c>
      <c r="I23" s="45">
        <f t="shared" ref="I23:I28" si="25">+H23-G23</f>
        <v>0.13888888888888884</v>
      </c>
      <c r="J23" s="14">
        <f t="shared" ref="J23:J28" si="26">+MINUTE(I23)+HOUR(I23)*60</f>
        <v>200</v>
      </c>
      <c r="K23" s="13">
        <v>467.84499999999997</v>
      </c>
      <c r="L23" s="14">
        <f t="shared" ref="L23:L28" si="27">+K23/(J23/60)</f>
        <v>140.3535</v>
      </c>
      <c r="M23" s="11"/>
      <c r="N23" s="9">
        <v>0.10486111111111111</v>
      </c>
      <c r="O23" s="10">
        <f t="shared" ref="O23:O28" si="28">+HOUR(N23)*60+MINUTE(N23)</f>
        <v>151</v>
      </c>
      <c r="P23" s="10">
        <v>6.5</v>
      </c>
      <c r="Q23" s="10">
        <f t="shared" ref="Q23:Q28" si="29">+O23+P23</f>
        <v>157.5</v>
      </c>
      <c r="R23" s="9">
        <v>9.0277777777777787E-3</v>
      </c>
      <c r="S23" s="10">
        <f t="shared" ref="S23:S28" si="30">+HOUR(R23)*60+MINUTE(R23)</f>
        <v>13</v>
      </c>
      <c r="T23" s="10">
        <v>26.5</v>
      </c>
      <c r="U23" s="10">
        <v>3</v>
      </c>
      <c r="V23" s="13">
        <f t="shared" ref="V23:V28" si="31">+T23+U23</f>
        <v>29.5</v>
      </c>
      <c r="W23" s="14">
        <f t="shared" ref="W23:W28" si="32">+Q23+S23+V23</f>
        <v>200</v>
      </c>
      <c r="X23" s="15">
        <f t="shared" ref="X23:X28" si="33">+T23/K23*100</f>
        <v>5.6642691489702788</v>
      </c>
      <c r="Y23" s="13">
        <f t="shared" ref="Y23:Y28" si="34">+K23/(W23-V23)*60</f>
        <v>164.63753665689148</v>
      </c>
      <c r="Z23" s="13">
        <f t="shared" ref="Z23:Z28" si="35">+K23/(W23-V23-P23)*60</f>
        <v>171.16280487804877</v>
      </c>
      <c r="AA23" s="16">
        <f t="shared" ref="AA23:AA28" si="36">+L23/Z23</f>
        <v>0.82000000000000006</v>
      </c>
      <c r="AC23" s="13">
        <f t="shared" si="0"/>
        <v>383.63290000000001</v>
      </c>
    </row>
    <row r="24" spans="1:29" ht="15.6" thickTop="1" thickBot="1" x14ac:dyDescent="0.35">
      <c r="A24" s="61"/>
      <c r="B24" s="47" t="s">
        <v>71</v>
      </c>
      <c r="C24" s="48" t="s">
        <v>168</v>
      </c>
      <c r="D24" s="48" t="s">
        <v>169</v>
      </c>
      <c r="E24" s="48" t="s">
        <v>170</v>
      </c>
      <c r="F24" s="49" t="s">
        <v>167</v>
      </c>
      <c r="G24" s="44">
        <v>0.52013888888888893</v>
      </c>
      <c r="H24" s="45">
        <v>0.65902777777777777</v>
      </c>
      <c r="I24" s="45">
        <f t="shared" si="25"/>
        <v>0.13888888888888884</v>
      </c>
      <c r="J24" s="14">
        <f t="shared" si="26"/>
        <v>200</v>
      </c>
      <c r="K24" s="13">
        <v>467.95700000000005</v>
      </c>
      <c r="L24" s="14">
        <f t="shared" si="27"/>
        <v>140.3871</v>
      </c>
      <c r="M24" s="11"/>
      <c r="N24" s="9">
        <v>0.10520833333333335</v>
      </c>
      <c r="O24" s="10">
        <f t="shared" si="28"/>
        <v>151</v>
      </c>
      <c r="P24" s="10">
        <v>7</v>
      </c>
      <c r="Q24" s="10">
        <f t="shared" si="29"/>
        <v>158</v>
      </c>
      <c r="R24" s="9">
        <v>9.0277777777777787E-3</v>
      </c>
      <c r="S24" s="10">
        <f t="shared" si="30"/>
        <v>13</v>
      </c>
      <c r="T24" s="10">
        <v>25.5</v>
      </c>
      <c r="U24" s="10">
        <v>3</v>
      </c>
      <c r="V24" s="13">
        <f t="shared" si="31"/>
        <v>28.5</v>
      </c>
      <c r="W24" s="14">
        <f t="shared" si="32"/>
        <v>199.5</v>
      </c>
      <c r="X24" s="15">
        <f t="shared" si="33"/>
        <v>5.4492186247881742</v>
      </c>
      <c r="Y24" s="13">
        <f t="shared" si="34"/>
        <v>164.19543859649124</v>
      </c>
      <c r="Z24" s="13">
        <f t="shared" si="35"/>
        <v>171.20378048780489</v>
      </c>
      <c r="AA24" s="16">
        <f t="shared" si="36"/>
        <v>0.82</v>
      </c>
      <c r="AC24" s="13">
        <f t="shared" si="0"/>
        <v>383.72474</v>
      </c>
    </row>
    <row r="25" spans="1:29" ht="15.6" thickTop="1" thickBot="1" x14ac:dyDescent="0.35">
      <c r="A25" s="61"/>
      <c r="B25" s="41" t="s">
        <v>80</v>
      </c>
      <c r="C25" s="42" t="s">
        <v>171</v>
      </c>
      <c r="D25" s="42" t="s">
        <v>172</v>
      </c>
      <c r="E25" s="42" t="s">
        <v>88</v>
      </c>
      <c r="F25" s="43" t="s">
        <v>167</v>
      </c>
      <c r="G25" s="44">
        <v>0.54513888888888884</v>
      </c>
      <c r="H25" s="45">
        <v>0.76875000000000004</v>
      </c>
      <c r="I25" s="45">
        <f t="shared" si="25"/>
        <v>0.2236111111111112</v>
      </c>
      <c r="J25" s="14">
        <f t="shared" si="26"/>
        <v>322</v>
      </c>
      <c r="K25" s="13">
        <v>736.49599999999987</v>
      </c>
      <c r="L25" s="14">
        <f t="shared" si="27"/>
        <v>137.23527950310557</v>
      </c>
      <c r="M25" s="11"/>
      <c r="N25" s="9">
        <v>0.16562499999999997</v>
      </c>
      <c r="O25" s="10">
        <f t="shared" si="28"/>
        <v>238</v>
      </c>
      <c r="P25" s="10">
        <v>1.5</v>
      </c>
      <c r="Q25" s="10">
        <f t="shared" si="29"/>
        <v>239.5</v>
      </c>
      <c r="R25" s="9">
        <v>2.222222222222222E-2</v>
      </c>
      <c r="S25" s="10">
        <f t="shared" si="30"/>
        <v>32</v>
      </c>
      <c r="T25" s="10">
        <v>50</v>
      </c>
      <c r="U25" s="10">
        <v>0</v>
      </c>
      <c r="V25" s="13">
        <f t="shared" si="31"/>
        <v>50</v>
      </c>
      <c r="W25" s="14">
        <f t="shared" si="32"/>
        <v>321.5</v>
      </c>
      <c r="X25" s="15">
        <f t="shared" si="33"/>
        <v>6.7889031304990137</v>
      </c>
      <c r="Y25" s="13">
        <f t="shared" si="34"/>
        <v>162.76154696132593</v>
      </c>
      <c r="Z25" s="13">
        <f t="shared" si="35"/>
        <v>163.66577777777775</v>
      </c>
      <c r="AA25" s="16">
        <f t="shared" si="36"/>
        <v>0.83850931677018636</v>
      </c>
      <c r="AC25" s="13">
        <f t="shared" si="0"/>
        <v>617.55875776397511</v>
      </c>
    </row>
    <row r="26" spans="1:29" ht="15.6" thickTop="1" thickBot="1" x14ac:dyDescent="0.35">
      <c r="A26" s="61"/>
      <c r="B26" s="50" t="s">
        <v>80</v>
      </c>
      <c r="C26" s="24" t="s">
        <v>173</v>
      </c>
      <c r="D26" s="24" t="s">
        <v>174</v>
      </c>
      <c r="E26" s="24" t="s">
        <v>83</v>
      </c>
      <c r="F26" s="51" t="s">
        <v>167</v>
      </c>
      <c r="G26" s="44">
        <v>0.47847222222222224</v>
      </c>
      <c r="H26" s="45">
        <v>0.70486111111111116</v>
      </c>
      <c r="I26" s="45">
        <f t="shared" si="25"/>
        <v>0.22638888888888892</v>
      </c>
      <c r="J26" s="14">
        <f t="shared" si="26"/>
        <v>326</v>
      </c>
      <c r="K26" s="13">
        <v>736.60799999999995</v>
      </c>
      <c r="L26" s="14">
        <f t="shared" si="27"/>
        <v>135.57202453987728</v>
      </c>
      <c r="M26" s="11"/>
      <c r="N26" s="9">
        <v>0.16597222222222224</v>
      </c>
      <c r="O26" s="10">
        <f t="shared" si="28"/>
        <v>239</v>
      </c>
      <c r="P26" s="10">
        <v>3.5</v>
      </c>
      <c r="Q26" s="10">
        <f t="shared" si="29"/>
        <v>242.5</v>
      </c>
      <c r="R26" s="9">
        <v>2.222222222222222E-2</v>
      </c>
      <c r="S26" s="10">
        <f t="shared" si="30"/>
        <v>32</v>
      </c>
      <c r="T26" s="10">
        <v>51.5</v>
      </c>
      <c r="U26" s="10">
        <v>0</v>
      </c>
      <c r="V26" s="13">
        <f t="shared" si="31"/>
        <v>51.5</v>
      </c>
      <c r="W26" s="14">
        <f t="shared" si="32"/>
        <v>326</v>
      </c>
      <c r="X26" s="15">
        <f t="shared" si="33"/>
        <v>6.9915070159433519</v>
      </c>
      <c r="Y26" s="13">
        <f t="shared" si="34"/>
        <v>161.00721311475408</v>
      </c>
      <c r="Z26" s="13">
        <f t="shared" si="35"/>
        <v>163.08664206642067</v>
      </c>
      <c r="AA26" s="16">
        <f t="shared" si="36"/>
        <v>0.83128834355828207</v>
      </c>
      <c r="AC26" s="13">
        <f t="shared" si="0"/>
        <v>612.33364417177904</v>
      </c>
    </row>
    <row r="27" spans="1:29" ht="15.6" thickTop="1" thickBot="1" x14ac:dyDescent="0.35">
      <c r="A27" s="61"/>
      <c r="B27" s="50" t="s">
        <v>80</v>
      </c>
      <c r="C27" s="24" t="s">
        <v>175</v>
      </c>
      <c r="D27" s="24" t="s">
        <v>176</v>
      </c>
      <c r="E27" s="24" t="s">
        <v>88</v>
      </c>
      <c r="F27" s="51" t="s">
        <v>177</v>
      </c>
      <c r="G27" s="44">
        <v>0.55694444444444446</v>
      </c>
      <c r="H27" s="45">
        <v>0.78263888888888888</v>
      </c>
      <c r="I27" s="45">
        <f t="shared" si="25"/>
        <v>0.22569444444444442</v>
      </c>
      <c r="J27" s="14">
        <f t="shared" si="26"/>
        <v>325</v>
      </c>
      <c r="K27" s="13">
        <v>736.60799999999995</v>
      </c>
      <c r="L27" s="14">
        <f t="shared" si="27"/>
        <v>135.98916923076922</v>
      </c>
      <c r="M27" s="11"/>
      <c r="N27" s="9">
        <v>0.16354166666666664</v>
      </c>
      <c r="O27" s="10">
        <f t="shared" si="28"/>
        <v>235</v>
      </c>
      <c r="P27" s="10">
        <v>7</v>
      </c>
      <c r="Q27" s="10">
        <f t="shared" si="29"/>
        <v>242</v>
      </c>
      <c r="R27" s="9">
        <v>2.4305555555555556E-2</v>
      </c>
      <c r="S27" s="10">
        <f t="shared" si="30"/>
        <v>35</v>
      </c>
      <c r="T27" s="10">
        <v>47.5</v>
      </c>
      <c r="U27" s="10">
        <v>0</v>
      </c>
      <c r="V27" s="13">
        <f t="shared" si="31"/>
        <v>47.5</v>
      </c>
      <c r="W27" s="14">
        <f t="shared" si="32"/>
        <v>324.5</v>
      </c>
      <c r="X27" s="15">
        <f t="shared" si="33"/>
        <v>6.4484773448021198</v>
      </c>
      <c r="Y27" s="13">
        <f t="shared" si="34"/>
        <v>159.55407942238267</v>
      </c>
      <c r="Z27" s="13">
        <f t="shared" si="35"/>
        <v>163.69066666666663</v>
      </c>
      <c r="AA27" s="16">
        <f t="shared" si="36"/>
        <v>0.83076923076923093</v>
      </c>
      <c r="AC27" s="13">
        <f t="shared" si="0"/>
        <v>611.95126153846161</v>
      </c>
    </row>
    <row r="28" spans="1:29" ht="15.6" thickTop="1" thickBot="1" x14ac:dyDescent="0.35">
      <c r="A28" s="61"/>
      <c r="B28" s="47" t="s">
        <v>80</v>
      </c>
      <c r="C28" s="48" t="s">
        <v>178</v>
      </c>
      <c r="D28" s="48" t="s">
        <v>179</v>
      </c>
      <c r="E28" s="48" t="s">
        <v>83</v>
      </c>
      <c r="F28" s="49" t="s">
        <v>177</v>
      </c>
      <c r="G28" s="44">
        <v>0.46458333333333335</v>
      </c>
      <c r="H28" s="45">
        <v>0.69305555555555554</v>
      </c>
      <c r="I28" s="45">
        <f t="shared" si="25"/>
        <v>0.22847222222222219</v>
      </c>
      <c r="J28" s="14">
        <f t="shared" si="26"/>
        <v>329</v>
      </c>
      <c r="K28" s="13">
        <v>736.60799999999995</v>
      </c>
      <c r="L28" s="14">
        <f t="shared" si="27"/>
        <v>134.33580547112462</v>
      </c>
      <c r="M28" s="11"/>
      <c r="N28" s="9">
        <v>0.16076388888888887</v>
      </c>
      <c r="O28" s="10">
        <f t="shared" si="28"/>
        <v>231</v>
      </c>
      <c r="P28" s="10">
        <v>11.5</v>
      </c>
      <c r="Q28" s="10">
        <f t="shared" si="29"/>
        <v>242.5</v>
      </c>
      <c r="R28" s="9">
        <v>2.4305555555555549E-2</v>
      </c>
      <c r="S28" s="10">
        <f t="shared" si="30"/>
        <v>35</v>
      </c>
      <c r="T28" s="10">
        <v>51</v>
      </c>
      <c r="U28" s="10">
        <v>0</v>
      </c>
      <c r="V28" s="13">
        <f t="shared" si="31"/>
        <v>51</v>
      </c>
      <c r="W28" s="14">
        <f t="shared" si="32"/>
        <v>328.5</v>
      </c>
      <c r="X28" s="15">
        <f t="shared" si="33"/>
        <v>6.9236283070506968</v>
      </c>
      <c r="Y28" s="13">
        <f t="shared" si="34"/>
        <v>159.26659459459458</v>
      </c>
      <c r="Z28" s="13">
        <f t="shared" si="35"/>
        <v>166.1521804511278</v>
      </c>
      <c r="AA28" s="16">
        <f t="shared" si="36"/>
        <v>0.8085106382978724</v>
      </c>
      <c r="AC28" s="13">
        <f t="shared" si="0"/>
        <v>595.5554042553191</v>
      </c>
    </row>
    <row r="29" spans="1:29" ht="15.6" thickTop="1" thickBot="1" x14ac:dyDescent="0.35">
      <c r="A29" s="61"/>
      <c r="B29" s="41" t="s">
        <v>90</v>
      </c>
      <c r="C29" s="42" t="s">
        <v>93</v>
      </c>
      <c r="D29" s="42" t="s">
        <v>90</v>
      </c>
      <c r="E29" s="42" t="s">
        <v>94</v>
      </c>
      <c r="F29" s="43" t="s">
        <v>180</v>
      </c>
      <c r="G29" s="44">
        <v>0.35347222222222224</v>
      </c>
      <c r="H29" s="45">
        <v>0.7055555555555556</v>
      </c>
      <c r="I29" s="45">
        <f t="shared" si="1"/>
        <v>0.35208333333333336</v>
      </c>
      <c r="J29" s="14">
        <f t="shared" si="2"/>
        <v>507</v>
      </c>
      <c r="K29" s="13">
        <v>1011.136</v>
      </c>
      <c r="L29" s="14">
        <f t="shared" si="3"/>
        <v>119.6610650887574</v>
      </c>
      <c r="M29" s="11"/>
      <c r="N29" s="9">
        <v>0.27395833333333336</v>
      </c>
      <c r="O29" s="10">
        <f t="shared" si="4"/>
        <v>394</v>
      </c>
      <c r="P29" s="10">
        <v>-0.5</v>
      </c>
      <c r="Q29" s="10">
        <f t="shared" si="5"/>
        <v>393.5</v>
      </c>
      <c r="R29" s="9">
        <v>2.3611111111111107E-2</v>
      </c>
      <c r="S29" s="10">
        <f t="shared" si="6"/>
        <v>34</v>
      </c>
      <c r="T29" s="10">
        <v>26</v>
      </c>
      <c r="U29" s="10">
        <v>53</v>
      </c>
      <c r="V29" s="13">
        <f t="shared" si="7"/>
        <v>79</v>
      </c>
      <c r="W29" s="14">
        <f t="shared" si="8"/>
        <v>506.5</v>
      </c>
      <c r="X29" s="15">
        <f t="shared" si="9"/>
        <v>2.5713652762833092</v>
      </c>
      <c r="Y29" s="13">
        <f t="shared" si="10"/>
        <v>141.91382456140349</v>
      </c>
      <c r="Z29" s="13">
        <f t="shared" si="11"/>
        <v>141.74803738317758</v>
      </c>
      <c r="AA29" s="16">
        <f t="shared" si="12"/>
        <v>0.84418145956607493</v>
      </c>
      <c r="AC29" s="13">
        <f t="shared" si="0"/>
        <v>853.58226429980266</v>
      </c>
    </row>
    <row r="30" spans="1:29" ht="15.6" thickTop="1" thickBot="1" x14ac:dyDescent="0.35">
      <c r="A30" s="61"/>
      <c r="B30" s="47" t="s">
        <v>90</v>
      </c>
      <c r="C30" s="48" t="s">
        <v>91</v>
      </c>
      <c r="D30" s="48" t="s">
        <v>90</v>
      </c>
      <c r="E30" s="48" t="s">
        <v>92</v>
      </c>
      <c r="F30" s="49" t="s">
        <v>177</v>
      </c>
      <c r="G30" s="44">
        <v>0.28819444444444442</v>
      </c>
      <c r="H30" s="45">
        <v>0.64652777777777781</v>
      </c>
      <c r="I30" s="45">
        <f t="shared" si="1"/>
        <v>0.35833333333333339</v>
      </c>
      <c r="J30" s="14">
        <f t="shared" si="2"/>
        <v>516</v>
      </c>
      <c r="K30" s="13">
        <v>1011.136</v>
      </c>
      <c r="L30" s="14">
        <f t="shared" si="3"/>
        <v>117.5739534883721</v>
      </c>
      <c r="M30" s="11"/>
      <c r="N30" s="9">
        <v>0.27361111111111108</v>
      </c>
      <c r="O30" s="10">
        <f t="shared" si="4"/>
        <v>394</v>
      </c>
      <c r="P30" s="10">
        <v>5</v>
      </c>
      <c r="Q30" s="10">
        <f t="shared" si="5"/>
        <v>399</v>
      </c>
      <c r="R30" s="9">
        <v>2.0833333333333329E-2</v>
      </c>
      <c r="S30" s="10">
        <f t="shared" si="6"/>
        <v>30</v>
      </c>
      <c r="T30" s="10">
        <v>29.5</v>
      </c>
      <c r="U30" s="10">
        <v>57.5</v>
      </c>
      <c r="V30" s="13">
        <f t="shared" si="7"/>
        <v>87</v>
      </c>
      <c r="W30" s="14">
        <f t="shared" si="8"/>
        <v>516</v>
      </c>
      <c r="X30" s="15">
        <f t="shared" si="9"/>
        <v>2.9175106019368315</v>
      </c>
      <c r="Y30" s="13">
        <f t="shared" si="10"/>
        <v>141.41762237762237</v>
      </c>
      <c r="Z30" s="13">
        <f t="shared" si="11"/>
        <v>143.0852830188679</v>
      </c>
      <c r="AA30" s="16">
        <f t="shared" si="12"/>
        <v>0.82170542635658939</v>
      </c>
      <c r="AC30" s="13">
        <f t="shared" si="0"/>
        <v>830.85593798449634</v>
      </c>
    </row>
    <row r="31" spans="1:29" ht="15.6" thickTop="1" thickBot="1" x14ac:dyDescent="0.35">
      <c r="A31" s="61"/>
      <c r="B31" s="50" t="s">
        <v>181</v>
      </c>
      <c r="C31" s="24" t="s">
        <v>182</v>
      </c>
      <c r="D31" s="24" t="s">
        <v>183</v>
      </c>
      <c r="E31" s="24" t="s">
        <v>184</v>
      </c>
      <c r="F31" s="51" t="s">
        <v>185</v>
      </c>
      <c r="G31" s="44">
        <v>0.48819444444444443</v>
      </c>
      <c r="H31" s="45">
        <v>0.72083333333333333</v>
      </c>
      <c r="I31" s="45">
        <f>+H31-G31</f>
        <v>0.2326388888888889</v>
      </c>
      <c r="J31" s="14">
        <f>+MINUTE(I31)+HOUR(I31)*60</f>
        <v>335</v>
      </c>
      <c r="K31" s="13">
        <v>654.02300000000002</v>
      </c>
      <c r="L31" s="14">
        <f>+K31/(J31/60)</f>
        <v>117.13844776119404</v>
      </c>
      <c r="M31" s="11"/>
      <c r="N31" s="9">
        <v>0.17083333333333334</v>
      </c>
      <c r="O31" s="10">
        <f>+HOUR(N31)*60+MINUTE(N31)</f>
        <v>246</v>
      </c>
      <c r="P31" s="10">
        <v>2.5</v>
      </c>
      <c r="Q31" s="10">
        <f>+O31+P31</f>
        <v>248.5</v>
      </c>
      <c r="R31" s="9">
        <v>1.7361111111111112E-2</v>
      </c>
      <c r="S31" s="10">
        <f>+HOUR(R31)*60+MINUTE(R31)</f>
        <v>25</v>
      </c>
      <c r="T31" s="10">
        <v>39</v>
      </c>
      <c r="U31" s="10">
        <v>22.5</v>
      </c>
      <c r="V31" s="13">
        <f>+T31+U31</f>
        <v>61.5</v>
      </c>
      <c r="W31" s="14">
        <f>+Q31+S31+V31</f>
        <v>335</v>
      </c>
      <c r="X31" s="15">
        <f>+T31/K31*100</f>
        <v>5.9630930410704206</v>
      </c>
      <c r="Y31" s="13">
        <f>+K31/(W31-V31)*60</f>
        <v>143.47853747714808</v>
      </c>
      <c r="Z31" s="13">
        <f>+K31/(W31-V31-P31)*60</f>
        <v>144.80214022140223</v>
      </c>
      <c r="AA31" s="16">
        <f>+L31/Z31</f>
        <v>0.80895522388059704</v>
      </c>
      <c r="AC31" s="13">
        <f t="shared" si="0"/>
        <v>529.0753223880597</v>
      </c>
    </row>
    <row r="32" spans="1:29" ht="15.6" thickTop="1" thickBot="1" x14ac:dyDescent="0.35">
      <c r="A32" s="61"/>
      <c r="B32" s="47" t="s">
        <v>181</v>
      </c>
      <c r="C32" s="48" t="s">
        <v>186</v>
      </c>
      <c r="D32" s="48" t="s">
        <v>187</v>
      </c>
      <c r="E32" s="48" t="s">
        <v>188</v>
      </c>
      <c r="F32" s="49" t="s">
        <v>185</v>
      </c>
      <c r="G32" s="44">
        <v>0.44583333333333336</v>
      </c>
      <c r="H32" s="45">
        <v>0.67638888888888893</v>
      </c>
      <c r="I32" s="45">
        <f>+H32-G32</f>
        <v>0.23055555555555557</v>
      </c>
      <c r="J32" s="14">
        <f>+MINUTE(I32)+HOUR(I32)*60</f>
        <v>332</v>
      </c>
      <c r="K32" s="13">
        <v>654.02299999999991</v>
      </c>
      <c r="L32" s="14">
        <f>+K32/(J32/60)</f>
        <v>118.19692771084335</v>
      </c>
      <c r="M32" s="11"/>
      <c r="N32" s="9">
        <v>0.171875</v>
      </c>
      <c r="O32" s="10">
        <f>+HOUR(N32)*60+MINUTE(N32)</f>
        <v>247</v>
      </c>
      <c r="P32" s="10">
        <v>2.5</v>
      </c>
      <c r="Q32" s="10">
        <f>+O32+P32</f>
        <v>249.5</v>
      </c>
      <c r="R32" s="9">
        <v>1.7361111111111112E-2</v>
      </c>
      <c r="S32" s="10">
        <f>+HOUR(R32)*60+MINUTE(R32)</f>
        <v>25</v>
      </c>
      <c r="T32" s="10">
        <v>32.5</v>
      </c>
      <c r="U32" s="10">
        <v>24.5</v>
      </c>
      <c r="V32" s="13">
        <f>+T32+U32</f>
        <v>57</v>
      </c>
      <c r="W32" s="14">
        <f>+Q32+S32+V32</f>
        <v>331.5</v>
      </c>
      <c r="X32" s="15">
        <f>+T32/K32*100</f>
        <v>4.9692442008920183</v>
      </c>
      <c r="Y32" s="13">
        <f>+K32/(W32-V32)*60</f>
        <v>142.95584699453548</v>
      </c>
      <c r="Z32" s="13">
        <f>+K32/(W32-V32-P32)*60</f>
        <v>144.26977941176466</v>
      </c>
      <c r="AA32" s="16">
        <f>+L32/Z32</f>
        <v>0.81927710843373502</v>
      </c>
      <c r="AC32" s="13">
        <f t="shared" si="0"/>
        <v>535.82607228915663</v>
      </c>
    </row>
    <row r="33" spans="1:31" ht="15.6" thickTop="1" thickBot="1" x14ac:dyDescent="0.35">
      <c r="A33" s="61"/>
      <c r="B33" s="41" t="s">
        <v>95</v>
      </c>
      <c r="C33" s="42" t="s">
        <v>96</v>
      </c>
      <c r="D33" s="42" t="s">
        <v>95</v>
      </c>
      <c r="E33" s="42" t="s">
        <v>97</v>
      </c>
      <c r="F33" s="43" t="s">
        <v>110</v>
      </c>
      <c r="G33" s="44">
        <v>0.46388888888888891</v>
      </c>
      <c r="H33" s="45">
        <v>0.64236111111111116</v>
      </c>
      <c r="I33" s="45">
        <f t="shared" ref="I33:I34" si="37">+H33-G33</f>
        <v>0.17847222222222225</v>
      </c>
      <c r="J33" s="14">
        <f t="shared" ref="J33:J34" si="38">+MINUTE(I33)+HOUR(I33)*60</f>
        <v>257</v>
      </c>
      <c r="K33" s="13">
        <v>483.07499999999999</v>
      </c>
      <c r="L33" s="14">
        <f t="shared" ref="L33:L34" si="39">+K33/(J33/60)</f>
        <v>112.78015564202335</v>
      </c>
      <c r="M33" s="11"/>
      <c r="N33" s="9">
        <v>0.13298611111111111</v>
      </c>
      <c r="O33" s="10">
        <f t="shared" ref="O33:O34" si="40">+HOUR(N33)*60+MINUTE(N33)</f>
        <v>191</v>
      </c>
      <c r="P33" s="10">
        <v>1.5</v>
      </c>
      <c r="Q33" s="10">
        <f t="shared" ref="Q33:Q34" si="41">+O33+P33</f>
        <v>192.5</v>
      </c>
      <c r="R33" s="9">
        <v>1.6666666666666666E-2</v>
      </c>
      <c r="S33" s="10">
        <f t="shared" ref="S33:S34" si="42">+HOUR(R33)*60+MINUTE(R33)</f>
        <v>24</v>
      </c>
      <c r="T33" s="10">
        <v>14</v>
      </c>
      <c r="U33" s="10">
        <v>26</v>
      </c>
      <c r="V33" s="13">
        <f t="shared" ref="V33:V34" si="43">+T33+U33</f>
        <v>40</v>
      </c>
      <c r="W33" s="14">
        <f t="shared" ref="W33:W34" si="44">+Q33+S33+V33</f>
        <v>256.5</v>
      </c>
      <c r="X33" s="15">
        <f t="shared" ref="X33:X34" si="45">+T33/K33*100</f>
        <v>2.898100708999638</v>
      </c>
      <c r="Y33" s="13">
        <f t="shared" ref="Y33:Y34" si="46">+K33/(W33-V33)*60</f>
        <v>133.87759815242495</v>
      </c>
      <c r="Z33" s="13">
        <f t="shared" ref="Z33:Z34" si="47">+K33/(W33-V33-P33)*60</f>
        <v>134.81162790697675</v>
      </c>
      <c r="AA33" s="16">
        <f t="shared" ref="AA33:AA34" si="48">+L33/Z33</f>
        <v>0.83657587548638124</v>
      </c>
      <c r="AC33" s="13">
        <f t="shared" si="0"/>
        <v>404.1288910505836</v>
      </c>
    </row>
    <row r="34" spans="1:31" ht="15.6" thickTop="1" thickBot="1" x14ac:dyDescent="0.35">
      <c r="A34" s="61"/>
      <c r="B34" s="47" t="s">
        <v>95</v>
      </c>
      <c r="C34" s="48" t="s">
        <v>98</v>
      </c>
      <c r="D34" s="48" t="s">
        <v>95</v>
      </c>
      <c r="E34" s="48" t="s">
        <v>99</v>
      </c>
      <c r="F34" s="49" t="s">
        <v>110</v>
      </c>
      <c r="G34" s="44">
        <v>0.40277777777777779</v>
      </c>
      <c r="H34" s="45">
        <v>0.57777777777777772</v>
      </c>
      <c r="I34" s="45">
        <f t="shared" si="37"/>
        <v>0.17499999999999993</v>
      </c>
      <c r="J34" s="14">
        <f t="shared" si="38"/>
        <v>252</v>
      </c>
      <c r="K34" s="13">
        <v>483.07500000000005</v>
      </c>
      <c r="L34" s="14">
        <f t="shared" si="39"/>
        <v>115.01785714285715</v>
      </c>
      <c r="M34" s="11"/>
      <c r="N34" s="9">
        <v>0.13194444444444442</v>
      </c>
      <c r="O34" s="10">
        <f t="shared" si="40"/>
        <v>190</v>
      </c>
      <c r="P34" s="10">
        <v>2</v>
      </c>
      <c r="Q34" s="10">
        <f t="shared" si="41"/>
        <v>192</v>
      </c>
      <c r="R34" s="9">
        <v>1.3194444444444444E-2</v>
      </c>
      <c r="S34" s="10">
        <f t="shared" si="42"/>
        <v>19</v>
      </c>
      <c r="T34" s="10">
        <v>18</v>
      </c>
      <c r="U34" s="10">
        <v>23</v>
      </c>
      <c r="V34" s="13">
        <f t="shared" si="43"/>
        <v>41</v>
      </c>
      <c r="W34" s="14">
        <f t="shared" si="44"/>
        <v>252</v>
      </c>
      <c r="X34" s="15">
        <f t="shared" si="45"/>
        <v>3.7261294829995335</v>
      </c>
      <c r="Y34" s="13">
        <f t="shared" si="46"/>
        <v>137.36729857819907</v>
      </c>
      <c r="Z34" s="13">
        <f t="shared" si="47"/>
        <v>138.68181818181819</v>
      </c>
      <c r="AA34" s="16">
        <f t="shared" si="48"/>
        <v>0.82936507936507942</v>
      </c>
      <c r="AC34" s="13">
        <f t="shared" si="0"/>
        <v>400.64553571428576</v>
      </c>
    </row>
    <row r="35" spans="1:31" ht="15.6" thickTop="1" thickBot="1" x14ac:dyDescent="0.35">
      <c r="A35" s="62" t="s">
        <v>100</v>
      </c>
      <c r="B35" s="41" t="s">
        <v>189</v>
      </c>
      <c r="C35" s="42" t="s">
        <v>101</v>
      </c>
      <c r="D35" s="42" t="s">
        <v>102</v>
      </c>
      <c r="E35" s="42" t="s">
        <v>103</v>
      </c>
      <c r="F35" s="43" t="s">
        <v>104</v>
      </c>
      <c r="G35" s="44">
        <v>0.5395833333333333</v>
      </c>
      <c r="H35" s="45">
        <v>0.6430555555555556</v>
      </c>
      <c r="I35" s="45">
        <f t="shared" si="1"/>
        <v>0.1034722222222223</v>
      </c>
      <c r="J35" s="14">
        <f t="shared" si="2"/>
        <v>149</v>
      </c>
      <c r="K35" s="13">
        <v>268.08199999999999</v>
      </c>
      <c r="L35" s="14">
        <f t="shared" si="3"/>
        <v>107.9524832214765</v>
      </c>
      <c r="M35" s="11"/>
      <c r="N35" s="9">
        <v>7.8125E-2</v>
      </c>
      <c r="O35" s="10">
        <f t="shared" si="4"/>
        <v>112</v>
      </c>
      <c r="P35" s="10">
        <v>0</v>
      </c>
      <c r="Q35" s="10">
        <f t="shared" si="5"/>
        <v>112</v>
      </c>
      <c r="R35" s="9">
        <v>8.3333333333333332E-3</v>
      </c>
      <c r="S35" s="10">
        <f t="shared" si="6"/>
        <v>12</v>
      </c>
      <c r="T35" s="10">
        <v>11.5</v>
      </c>
      <c r="U35" s="10">
        <v>13</v>
      </c>
      <c r="V35" s="13">
        <f t="shared" si="7"/>
        <v>24.5</v>
      </c>
      <c r="W35" s="14">
        <f t="shared" si="8"/>
        <v>148.5</v>
      </c>
      <c r="X35" s="15">
        <f t="shared" si="9"/>
        <v>4.2897322461038039</v>
      </c>
      <c r="Y35" s="13">
        <f t="shared" si="10"/>
        <v>129.71709677419355</v>
      </c>
      <c r="Z35" s="13">
        <f t="shared" si="11"/>
        <v>129.71709677419355</v>
      </c>
      <c r="AA35" s="16">
        <f t="shared" si="12"/>
        <v>0.83221476510067105</v>
      </c>
      <c r="AC35" s="13">
        <f t="shared" si="0"/>
        <v>223.10179865771809</v>
      </c>
      <c r="AD35" s="29">
        <f>SUM(AC3:AC34)/SUM(K3:K34)</f>
        <v>0.81802345583822256</v>
      </c>
      <c r="AE35" t="s">
        <v>105</v>
      </c>
    </row>
    <row r="36" spans="1:31" ht="15.6" thickTop="1" thickBot="1" x14ac:dyDescent="0.35">
      <c r="A36" s="63"/>
      <c r="B36" s="50" t="s">
        <v>189</v>
      </c>
      <c r="C36" s="24" t="s">
        <v>106</v>
      </c>
      <c r="D36" s="24" t="s">
        <v>102</v>
      </c>
      <c r="E36" s="24" t="s">
        <v>107</v>
      </c>
      <c r="F36" s="51" t="s">
        <v>104</v>
      </c>
      <c r="G36" s="44">
        <v>0.39861111111111114</v>
      </c>
      <c r="H36" s="45">
        <v>0.50208333333333333</v>
      </c>
      <c r="I36" s="45">
        <f t="shared" si="1"/>
        <v>0.10347222222222219</v>
      </c>
      <c r="J36" s="14">
        <f t="shared" si="2"/>
        <v>149</v>
      </c>
      <c r="K36" s="13">
        <v>268.08200000000005</v>
      </c>
      <c r="L36" s="14">
        <f t="shared" si="3"/>
        <v>107.95248322147653</v>
      </c>
      <c r="M36" s="11"/>
      <c r="N36" s="9">
        <v>7.7083333333333323E-2</v>
      </c>
      <c r="O36" s="10">
        <f t="shared" si="4"/>
        <v>111</v>
      </c>
      <c r="P36" s="10">
        <v>2.5</v>
      </c>
      <c r="Q36" s="10">
        <f t="shared" si="5"/>
        <v>113.5</v>
      </c>
      <c r="R36" s="9">
        <v>8.3333333333333332E-3</v>
      </c>
      <c r="S36" s="10">
        <f t="shared" si="6"/>
        <v>12</v>
      </c>
      <c r="T36" s="10">
        <v>14</v>
      </c>
      <c r="U36" s="10">
        <v>9.5</v>
      </c>
      <c r="V36" s="13">
        <f t="shared" si="7"/>
        <v>23.5</v>
      </c>
      <c r="W36" s="14">
        <f t="shared" si="8"/>
        <v>149</v>
      </c>
      <c r="X36" s="15">
        <f t="shared" si="9"/>
        <v>5.2222827343872389</v>
      </c>
      <c r="Y36" s="13">
        <f t="shared" si="10"/>
        <v>128.16669322709168</v>
      </c>
      <c r="Z36" s="13">
        <f t="shared" si="11"/>
        <v>130.77170731707318</v>
      </c>
      <c r="AA36" s="16">
        <f t="shared" si="12"/>
        <v>0.82550335570469802</v>
      </c>
      <c r="AC36" s="13">
        <f t="shared" si="0"/>
        <v>221.3025906040269</v>
      </c>
      <c r="AD36" s="31"/>
    </row>
    <row r="37" spans="1:31" ht="15.6" thickTop="1" thickBot="1" x14ac:dyDescent="0.35">
      <c r="A37" s="63"/>
      <c r="B37" s="50" t="s">
        <v>189</v>
      </c>
      <c r="C37" s="24" t="s">
        <v>108</v>
      </c>
      <c r="D37" s="24" t="s">
        <v>109</v>
      </c>
      <c r="E37" s="24" t="s">
        <v>103</v>
      </c>
      <c r="F37" s="51" t="s">
        <v>110</v>
      </c>
      <c r="G37" s="44">
        <v>0.34583333333333333</v>
      </c>
      <c r="H37" s="45">
        <v>0.44861111111111113</v>
      </c>
      <c r="I37" s="45">
        <f t="shared" si="1"/>
        <v>0.1027777777777778</v>
      </c>
      <c r="J37" s="14">
        <f t="shared" si="2"/>
        <v>148</v>
      </c>
      <c r="K37" s="13">
        <v>268.08199999999999</v>
      </c>
      <c r="L37" s="14">
        <f t="shared" si="3"/>
        <v>108.68189189189188</v>
      </c>
      <c r="M37" s="11"/>
      <c r="N37" s="9">
        <v>7.7430555555555558E-2</v>
      </c>
      <c r="O37" s="10">
        <f t="shared" si="4"/>
        <v>111</v>
      </c>
      <c r="P37" s="10">
        <v>2.5</v>
      </c>
      <c r="Q37" s="10">
        <f t="shared" si="5"/>
        <v>113.5</v>
      </c>
      <c r="R37" s="9">
        <v>8.3333333333333332E-3</v>
      </c>
      <c r="S37" s="10">
        <f t="shared" si="6"/>
        <v>12</v>
      </c>
      <c r="T37" s="10">
        <v>11</v>
      </c>
      <c r="U37" s="10">
        <v>11</v>
      </c>
      <c r="V37" s="13">
        <f t="shared" si="7"/>
        <v>22</v>
      </c>
      <c r="W37" s="14">
        <f t="shared" si="8"/>
        <v>147.5</v>
      </c>
      <c r="X37" s="15">
        <f t="shared" si="9"/>
        <v>4.1032221484471174</v>
      </c>
      <c r="Y37" s="13">
        <f t="shared" si="10"/>
        <v>128.16669322709166</v>
      </c>
      <c r="Z37" s="13">
        <f t="shared" si="11"/>
        <v>130.77170731707315</v>
      </c>
      <c r="AA37" s="16">
        <f t="shared" si="12"/>
        <v>0.83108108108108114</v>
      </c>
      <c r="AC37" s="13">
        <f t="shared" si="0"/>
        <v>222.79787837837839</v>
      </c>
      <c r="AD37" s="31"/>
    </row>
    <row r="38" spans="1:31" ht="15.6" thickTop="1" thickBot="1" x14ac:dyDescent="0.35">
      <c r="A38" s="63"/>
      <c r="B38" s="50" t="s">
        <v>189</v>
      </c>
      <c r="C38" s="24" t="s">
        <v>111</v>
      </c>
      <c r="D38" s="24" t="s">
        <v>112</v>
      </c>
      <c r="E38" s="24" t="s">
        <v>103</v>
      </c>
      <c r="F38" s="51" t="s">
        <v>110</v>
      </c>
      <c r="G38" s="44">
        <v>0.36666666666666664</v>
      </c>
      <c r="H38" s="45">
        <v>0.46944444444444444</v>
      </c>
      <c r="I38" s="45">
        <f t="shared" si="1"/>
        <v>0.1027777777777778</v>
      </c>
      <c r="J38" s="14">
        <f t="shared" si="2"/>
        <v>148</v>
      </c>
      <c r="K38" s="13">
        <v>268.08199999999999</v>
      </c>
      <c r="L38" s="14">
        <f t="shared" si="3"/>
        <v>108.68189189189188</v>
      </c>
      <c r="M38" s="11"/>
      <c r="N38" s="9">
        <v>7.7430555555555558E-2</v>
      </c>
      <c r="O38" s="10">
        <f t="shared" si="4"/>
        <v>111</v>
      </c>
      <c r="P38" s="10">
        <v>2.5</v>
      </c>
      <c r="Q38" s="10">
        <f t="shared" si="5"/>
        <v>113.5</v>
      </c>
      <c r="R38" s="9">
        <v>8.3333333333333332E-3</v>
      </c>
      <c r="S38" s="10">
        <f t="shared" si="6"/>
        <v>12</v>
      </c>
      <c r="T38" s="10">
        <v>11</v>
      </c>
      <c r="U38" s="10">
        <v>11</v>
      </c>
      <c r="V38" s="13">
        <f t="shared" si="7"/>
        <v>22</v>
      </c>
      <c r="W38" s="14">
        <f t="shared" si="8"/>
        <v>147.5</v>
      </c>
      <c r="X38" s="15">
        <f t="shared" si="9"/>
        <v>4.1032221484471174</v>
      </c>
      <c r="Y38" s="13">
        <f t="shared" si="10"/>
        <v>128.16669322709166</v>
      </c>
      <c r="Z38" s="13">
        <f t="shared" si="11"/>
        <v>130.77170731707315</v>
      </c>
      <c r="AA38" s="16">
        <f t="shared" si="12"/>
        <v>0.83108108108108114</v>
      </c>
      <c r="AC38" s="13">
        <f t="shared" si="0"/>
        <v>222.79787837837839</v>
      </c>
      <c r="AD38" s="31"/>
    </row>
    <row r="39" spans="1:31" ht="15.6" thickTop="1" thickBot="1" x14ac:dyDescent="0.35">
      <c r="A39" s="63"/>
      <c r="B39" s="50" t="s">
        <v>189</v>
      </c>
      <c r="C39" s="24" t="s">
        <v>113</v>
      </c>
      <c r="D39" s="24" t="s">
        <v>112</v>
      </c>
      <c r="E39" s="24" t="s">
        <v>107</v>
      </c>
      <c r="F39" s="51" t="s">
        <v>110</v>
      </c>
      <c r="G39" s="44">
        <v>0.48888888888888887</v>
      </c>
      <c r="H39" s="45">
        <v>0.59166666666666667</v>
      </c>
      <c r="I39" s="45">
        <f t="shared" si="1"/>
        <v>0.1027777777777778</v>
      </c>
      <c r="J39" s="14">
        <f t="shared" si="2"/>
        <v>148</v>
      </c>
      <c r="K39" s="13">
        <v>268.08200000000005</v>
      </c>
      <c r="L39" s="14">
        <f t="shared" si="3"/>
        <v>108.68189189189191</v>
      </c>
      <c r="M39" s="11"/>
      <c r="N39" s="9">
        <v>7.7777777777777765E-2</v>
      </c>
      <c r="O39" s="10">
        <f t="shared" si="4"/>
        <v>112</v>
      </c>
      <c r="P39" s="10">
        <v>0.5</v>
      </c>
      <c r="Q39" s="10">
        <f t="shared" si="5"/>
        <v>112.5</v>
      </c>
      <c r="R39" s="9">
        <v>8.3333333333333332E-3</v>
      </c>
      <c r="S39" s="10">
        <f t="shared" si="6"/>
        <v>12</v>
      </c>
      <c r="T39" s="10">
        <v>21.5</v>
      </c>
      <c r="U39" s="10">
        <v>2</v>
      </c>
      <c r="V39" s="13">
        <f t="shared" si="7"/>
        <v>23.5</v>
      </c>
      <c r="W39" s="14">
        <f t="shared" si="8"/>
        <v>148</v>
      </c>
      <c r="X39" s="15">
        <f t="shared" si="9"/>
        <v>8.0199341992375448</v>
      </c>
      <c r="Y39" s="13">
        <f t="shared" si="10"/>
        <v>129.19614457831327</v>
      </c>
      <c r="Z39" s="13">
        <f t="shared" si="11"/>
        <v>129.71709677419358</v>
      </c>
      <c r="AA39" s="16">
        <f t="shared" si="12"/>
        <v>0.83783783783783772</v>
      </c>
      <c r="AC39" s="13">
        <f t="shared" si="0"/>
        <v>224.60924324324324</v>
      </c>
      <c r="AD39" s="31"/>
    </row>
    <row r="40" spans="1:31" ht="15.6" thickTop="1" thickBot="1" x14ac:dyDescent="0.35">
      <c r="A40" s="64"/>
      <c r="B40" s="47" t="s">
        <v>189</v>
      </c>
      <c r="C40" s="48" t="s">
        <v>114</v>
      </c>
      <c r="D40" s="48" t="s">
        <v>109</v>
      </c>
      <c r="E40" s="48" t="s">
        <v>107</v>
      </c>
      <c r="F40" s="49" t="s">
        <v>110</v>
      </c>
      <c r="G40" s="44">
        <v>0.46805555555555556</v>
      </c>
      <c r="H40" s="45">
        <v>0.5708333333333333</v>
      </c>
      <c r="I40" s="45">
        <f t="shared" si="1"/>
        <v>0.10277777777777775</v>
      </c>
      <c r="J40" s="14">
        <f t="shared" si="2"/>
        <v>148</v>
      </c>
      <c r="K40" s="13">
        <v>268.08200000000005</v>
      </c>
      <c r="L40" s="14">
        <f t="shared" si="3"/>
        <v>108.68189189189191</v>
      </c>
      <c r="M40" s="11"/>
      <c r="N40" s="9">
        <v>7.7777777777777765E-2</v>
      </c>
      <c r="O40" s="10">
        <f t="shared" si="4"/>
        <v>112</v>
      </c>
      <c r="P40" s="10">
        <v>0.5</v>
      </c>
      <c r="Q40" s="10">
        <f t="shared" si="5"/>
        <v>112.5</v>
      </c>
      <c r="R40" s="9">
        <v>8.3333333333333332E-3</v>
      </c>
      <c r="S40" s="10">
        <f t="shared" si="6"/>
        <v>12</v>
      </c>
      <c r="T40" s="10">
        <v>21.5</v>
      </c>
      <c r="U40" s="10">
        <v>2</v>
      </c>
      <c r="V40" s="13">
        <f t="shared" si="7"/>
        <v>23.5</v>
      </c>
      <c r="W40" s="14">
        <f t="shared" si="8"/>
        <v>148</v>
      </c>
      <c r="X40" s="15">
        <f t="shared" si="9"/>
        <v>8.0199341992375448</v>
      </c>
      <c r="Y40" s="13">
        <f t="shared" si="10"/>
        <v>129.19614457831327</v>
      </c>
      <c r="Z40" s="13">
        <f t="shared" si="11"/>
        <v>129.71709677419358</v>
      </c>
      <c r="AA40" s="16">
        <f t="shared" si="12"/>
        <v>0.83783783783783772</v>
      </c>
      <c r="AC40" s="13">
        <f t="shared" si="0"/>
        <v>224.60924324324324</v>
      </c>
      <c r="AD40" s="29">
        <f>SUM(AC35:AC40)/SUM(K35:K40)</f>
        <v>0.83259265977386787</v>
      </c>
      <c r="AE40" t="s">
        <v>115</v>
      </c>
    </row>
    <row r="41" spans="1:31" ht="15" thickBot="1" x14ac:dyDescent="0.35">
      <c r="C41"/>
      <c r="D41"/>
      <c r="E41"/>
      <c r="F41"/>
      <c r="I41" s="59" t="s">
        <v>199</v>
      </c>
      <c r="J41" s="36">
        <f>SUM(J3:J40)</f>
        <v>10682</v>
      </c>
      <c r="K41" s="36">
        <f>SUM(K3:K40)</f>
        <v>24833.525999999994</v>
      </c>
      <c r="AD41" s="29">
        <f>SUM(AC3:AC40)/(SUM(K3:K40))</f>
        <v>0.81896711756297569</v>
      </c>
      <c r="AE41" t="s">
        <v>116</v>
      </c>
    </row>
    <row r="42" spans="1:31" ht="15.6" thickTop="1" thickBot="1" x14ac:dyDescent="0.35">
      <c r="C42"/>
      <c r="D42"/>
      <c r="E42"/>
      <c r="F42"/>
      <c r="G42" s="24"/>
      <c r="H42" s="24"/>
      <c r="I42" s="59"/>
      <c r="J42" t="s">
        <v>198</v>
      </c>
      <c r="K42" s="40">
        <f>+K41/(J41/60)</f>
        <v>139.48806964987827</v>
      </c>
      <c r="L42" s="40" t="s">
        <v>117</v>
      </c>
    </row>
    <row r="43" spans="1:31" ht="15" thickTop="1" x14ac:dyDescent="0.3">
      <c r="C43"/>
      <c r="D43"/>
      <c r="E43"/>
      <c r="F43"/>
      <c r="G43" s="24"/>
      <c r="H43" s="24"/>
      <c r="I43" s="59"/>
    </row>
    <row r="44" spans="1:31" ht="15" thickBot="1" x14ac:dyDescent="0.35">
      <c r="C44"/>
      <c r="D44"/>
      <c r="E44"/>
      <c r="F44"/>
      <c r="G44" s="24"/>
      <c r="I44" s="59" t="s">
        <v>26</v>
      </c>
      <c r="J44" s="36">
        <f>+J41-SUM(J35:J40)</f>
        <v>9792</v>
      </c>
      <c r="K44" s="36">
        <f>+K41-SUM(K35:K40)</f>
        <v>23225.033999999992</v>
      </c>
    </row>
    <row r="45" spans="1:31" ht="15" thickBot="1" x14ac:dyDescent="0.35">
      <c r="C45"/>
      <c r="D45"/>
      <c r="E45"/>
      <c r="F45"/>
      <c r="G45" s="24"/>
      <c r="I45" s="59"/>
      <c r="J45" t="s">
        <v>198</v>
      </c>
      <c r="K45" s="40">
        <f>+K44/(J44/60)</f>
        <v>142.31025735294114</v>
      </c>
      <c r="L45" s="40" t="s">
        <v>117</v>
      </c>
    </row>
    <row r="46" spans="1:31" ht="15" thickTop="1" x14ac:dyDescent="0.3">
      <c r="C46"/>
      <c r="D46"/>
      <c r="E46"/>
      <c r="F46"/>
      <c r="G46" s="24"/>
      <c r="H46" s="24"/>
      <c r="I46" s="59"/>
    </row>
    <row r="47" spans="1:31" ht="15" thickBot="1" x14ac:dyDescent="0.35">
      <c r="C47"/>
      <c r="D47"/>
      <c r="E47"/>
      <c r="F47"/>
      <c r="G47" s="24"/>
      <c r="H47" s="24"/>
      <c r="I47" s="59" t="s">
        <v>100</v>
      </c>
      <c r="J47" s="36">
        <f>+SUM(J35:J40)</f>
        <v>890</v>
      </c>
      <c r="K47" s="36">
        <f>+SUM(K35:K40)</f>
        <v>1608.4920000000002</v>
      </c>
    </row>
    <row r="48" spans="1:31" ht="15" thickBot="1" x14ac:dyDescent="0.35">
      <c r="C48"/>
      <c r="D48"/>
      <c r="E48"/>
      <c r="F48"/>
      <c r="G48" s="24"/>
      <c r="H48" s="24"/>
      <c r="J48" t="s">
        <v>198</v>
      </c>
      <c r="K48" s="40">
        <f>+K47/(J47/60)</f>
        <v>108.43766292134832</v>
      </c>
      <c r="L48" s="40" t="s">
        <v>117</v>
      </c>
    </row>
    <row r="49" spans="3:8" ht="15" thickTop="1" x14ac:dyDescent="0.3">
      <c r="C49"/>
      <c r="D49"/>
      <c r="E49"/>
      <c r="F49"/>
      <c r="G49" s="24"/>
      <c r="H49" s="24"/>
    </row>
    <row r="50" spans="3:8" x14ac:dyDescent="0.3">
      <c r="C50"/>
      <c r="D50"/>
      <c r="E50"/>
      <c r="F50"/>
      <c r="G50" s="24"/>
      <c r="H50" s="24"/>
    </row>
    <row r="51" spans="3:8" x14ac:dyDescent="0.3">
      <c r="C51"/>
      <c r="D51"/>
      <c r="E51"/>
      <c r="F51"/>
      <c r="G51" s="24"/>
      <c r="H51" s="24"/>
    </row>
    <row r="52" spans="3:8" x14ac:dyDescent="0.3">
      <c r="C52"/>
      <c r="D52"/>
      <c r="E52"/>
      <c r="F52"/>
      <c r="G52" s="24"/>
      <c r="H52" s="24"/>
    </row>
    <row r="53" spans="3:8" x14ac:dyDescent="0.3">
      <c r="C53"/>
      <c r="D53"/>
      <c r="E53"/>
      <c r="F53"/>
      <c r="G53" s="24"/>
      <c r="H53" s="24"/>
    </row>
    <row r="54" spans="3:8" x14ac:dyDescent="0.3">
      <c r="C54"/>
      <c r="D54"/>
      <c r="E54"/>
      <c r="F54"/>
      <c r="G54" s="24"/>
      <c r="H54" s="24"/>
    </row>
    <row r="55" spans="3:8" x14ac:dyDescent="0.3">
      <c r="C55"/>
      <c r="D55"/>
      <c r="E55"/>
      <c r="F55"/>
    </row>
    <row r="56" spans="3:8" x14ac:dyDescent="0.3">
      <c r="C56"/>
      <c r="D56"/>
      <c r="E56"/>
      <c r="F56"/>
    </row>
    <row r="57" spans="3:8" x14ac:dyDescent="0.3">
      <c r="C57"/>
      <c r="D57"/>
      <c r="E57"/>
      <c r="F57"/>
    </row>
    <row r="58" spans="3:8" x14ac:dyDescent="0.3">
      <c r="C58"/>
      <c r="D58"/>
      <c r="E58"/>
      <c r="F58"/>
    </row>
    <row r="59" spans="3:8" x14ac:dyDescent="0.3">
      <c r="C59"/>
      <c r="D59"/>
      <c r="E59"/>
      <c r="F59"/>
    </row>
    <row r="60" spans="3:8" x14ac:dyDescent="0.3">
      <c r="C60"/>
      <c r="D60"/>
      <c r="E60"/>
      <c r="F60"/>
    </row>
    <row r="61" spans="3:8" x14ac:dyDescent="0.3">
      <c r="C61"/>
      <c r="D61"/>
      <c r="E61"/>
      <c r="F61"/>
    </row>
    <row r="62" spans="3:8" x14ac:dyDescent="0.3">
      <c r="C62"/>
      <c r="D62"/>
      <c r="E62"/>
      <c r="F62"/>
    </row>
    <row r="63" spans="3:8" x14ac:dyDescent="0.3">
      <c r="C63"/>
      <c r="D63"/>
      <c r="E63"/>
      <c r="F63"/>
    </row>
    <row r="64" spans="3:8" x14ac:dyDescent="0.3">
      <c r="C64"/>
      <c r="D64"/>
      <c r="E64"/>
      <c r="F64"/>
    </row>
    <row r="65" spans="3:6" x14ac:dyDescent="0.3">
      <c r="C65"/>
      <c r="D65"/>
      <c r="E65"/>
      <c r="F65"/>
    </row>
    <row r="66" spans="3:6" x14ac:dyDescent="0.3">
      <c r="C66"/>
      <c r="D66"/>
      <c r="E66"/>
      <c r="F66"/>
    </row>
    <row r="67" spans="3:6" x14ac:dyDescent="0.3">
      <c r="C67"/>
      <c r="D67"/>
      <c r="E67"/>
      <c r="F67"/>
    </row>
    <row r="68" spans="3:6" x14ac:dyDescent="0.3">
      <c r="C68"/>
      <c r="D68"/>
      <c r="E68"/>
      <c r="F68"/>
    </row>
    <row r="69" spans="3:6" x14ac:dyDescent="0.3">
      <c r="C69"/>
      <c r="D69"/>
      <c r="E69"/>
      <c r="F69"/>
    </row>
    <row r="70" spans="3:6" x14ac:dyDescent="0.3">
      <c r="C70"/>
      <c r="D70"/>
      <c r="E70"/>
      <c r="F70"/>
    </row>
    <row r="71" spans="3:6" x14ac:dyDescent="0.3">
      <c r="C71"/>
      <c r="D71"/>
      <c r="E71"/>
      <c r="F71"/>
    </row>
    <row r="72" spans="3:6" x14ac:dyDescent="0.3">
      <c r="C72"/>
      <c r="D72"/>
      <c r="E72"/>
      <c r="F72"/>
    </row>
    <row r="73" spans="3:6" x14ac:dyDescent="0.3">
      <c r="C73"/>
      <c r="D73"/>
      <c r="E73"/>
      <c r="F73"/>
    </row>
    <row r="74" spans="3:6" x14ac:dyDescent="0.3">
      <c r="C74"/>
      <c r="D74"/>
      <c r="E74"/>
      <c r="F74"/>
    </row>
    <row r="75" spans="3:6" x14ac:dyDescent="0.3">
      <c r="C75"/>
      <c r="D75"/>
      <c r="E75"/>
      <c r="F75"/>
    </row>
    <row r="76" spans="3:6" x14ac:dyDescent="0.3">
      <c r="C76"/>
      <c r="D76"/>
      <c r="E76"/>
      <c r="F76"/>
    </row>
    <row r="77" spans="3:6" x14ac:dyDescent="0.3">
      <c r="C77"/>
      <c r="D77"/>
      <c r="E77"/>
      <c r="F77"/>
    </row>
    <row r="78" spans="3:6" x14ac:dyDescent="0.3">
      <c r="C78"/>
      <c r="D78"/>
      <c r="E78"/>
      <c r="F78"/>
    </row>
    <row r="79" spans="3:6" x14ac:dyDescent="0.3">
      <c r="C79"/>
      <c r="D79"/>
      <c r="E79"/>
      <c r="F79"/>
    </row>
    <row r="80" spans="3:6" x14ac:dyDescent="0.3">
      <c r="C80"/>
      <c r="D80"/>
      <c r="E80"/>
      <c r="F80"/>
    </row>
    <row r="81" spans="3:6" x14ac:dyDescent="0.3">
      <c r="C81"/>
      <c r="D81"/>
      <c r="E81"/>
      <c r="F81"/>
    </row>
    <row r="82" spans="3:6" x14ac:dyDescent="0.3">
      <c r="C82"/>
      <c r="D82"/>
      <c r="E82"/>
      <c r="F82"/>
    </row>
    <row r="83" spans="3:6" x14ac:dyDescent="0.3">
      <c r="C83"/>
      <c r="D83"/>
      <c r="E83"/>
      <c r="F83"/>
    </row>
    <row r="84" spans="3:6" x14ac:dyDescent="0.3">
      <c r="C84"/>
      <c r="D84"/>
      <c r="E84"/>
      <c r="F84"/>
    </row>
    <row r="85" spans="3:6" x14ac:dyDescent="0.3">
      <c r="C85"/>
      <c r="D85"/>
      <c r="E85"/>
      <c r="F85"/>
    </row>
    <row r="86" spans="3:6" x14ac:dyDescent="0.3">
      <c r="C86"/>
      <c r="D86"/>
      <c r="E86"/>
      <c r="F86"/>
    </row>
    <row r="87" spans="3:6" x14ac:dyDescent="0.3">
      <c r="C87"/>
      <c r="D87"/>
      <c r="E87"/>
      <c r="F87"/>
    </row>
    <row r="88" spans="3:6" x14ac:dyDescent="0.3">
      <c r="C88"/>
      <c r="D88"/>
      <c r="E88"/>
      <c r="F88"/>
    </row>
    <row r="89" spans="3:6" x14ac:dyDescent="0.3">
      <c r="C89"/>
      <c r="D89"/>
      <c r="E89"/>
      <c r="F89"/>
    </row>
    <row r="90" spans="3:6" x14ac:dyDescent="0.3">
      <c r="C90"/>
      <c r="D90"/>
      <c r="E90"/>
      <c r="F90"/>
    </row>
    <row r="91" spans="3:6" x14ac:dyDescent="0.3">
      <c r="C91"/>
      <c r="D91"/>
      <c r="E91"/>
      <c r="F91"/>
    </row>
    <row r="92" spans="3:6" x14ac:dyDescent="0.3">
      <c r="C92"/>
      <c r="D92"/>
      <c r="E92"/>
      <c r="F92"/>
    </row>
    <row r="93" spans="3:6" x14ac:dyDescent="0.3">
      <c r="C93"/>
      <c r="D93"/>
      <c r="E93"/>
      <c r="F93"/>
    </row>
    <row r="94" spans="3:6" x14ac:dyDescent="0.3">
      <c r="C94"/>
      <c r="D94"/>
      <c r="E94"/>
      <c r="F94"/>
    </row>
    <row r="95" spans="3:6" x14ac:dyDescent="0.3">
      <c r="C95"/>
      <c r="D95"/>
      <c r="E95"/>
      <c r="F95"/>
    </row>
    <row r="96" spans="3:6" x14ac:dyDescent="0.3">
      <c r="C96"/>
      <c r="D96"/>
      <c r="E96"/>
      <c r="F96"/>
    </row>
    <row r="97" spans="3:6" x14ac:dyDescent="0.3">
      <c r="C97"/>
      <c r="D97"/>
      <c r="E97"/>
      <c r="F97"/>
    </row>
    <row r="98" spans="3:6" x14ac:dyDescent="0.3">
      <c r="C98"/>
      <c r="D98"/>
      <c r="E98"/>
      <c r="F98"/>
    </row>
    <row r="99" spans="3:6" x14ac:dyDescent="0.3">
      <c r="C99"/>
      <c r="D99"/>
      <c r="E99"/>
      <c r="F99"/>
    </row>
    <row r="100" spans="3:6" x14ac:dyDescent="0.3">
      <c r="C100"/>
      <c r="D100"/>
      <c r="E100"/>
      <c r="F100"/>
    </row>
    <row r="101" spans="3:6" x14ac:dyDescent="0.3">
      <c r="C101"/>
      <c r="D101"/>
      <c r="E101"/>
      <c r="F101"/>
    </row>
    <row r="102" spans="3:6" x14ac:dyDescent="0.3">
      <c r="C102"/>
      <c r="D102"/>
      <c r="E102"/>
      <c r="F102"/>
    </row>
    <row r="103" spans="3:6" x14ac:dyDescent="0.3">
      <c r="C103"/>
      <c r="D103"/>
      <c r="E103"/>
      <c r="F103"/>
    </row>
    <row r="104" spans="3:6" x14ac:dyDescent="0.3">
      <c r="C104"/>
      <c r="D104"/>
      <c r="E104"/>
      <c r="F104"/>
    </row>
    <row r="105" spans="3:6" x14ac:dyDescent="0.3">
      <c r="C105"/>
      <c r="D105"/>
      <c r="E105"/>
      <c r="F105"/>
    </row>
    <row r="106" spans="3:6" x14ac:dyDescent="0.3">
      <c r="C106"/>
      <c r="D106"/>
      <c r="E106"/>
      <c r="F106"/>
    </row>
    <row r="107" spans="3:6" x14ac:dyDescent="0.3">
      <c r="C107"/>
      <c r="D107"/>
      <c r="E107"/>
      <c r="F107"/>
    </row>
    <row r="108" spans="3:6" x14ac:dyDescent="0.3">
      <c r="C108"/>
      <c r="D108"/>
      <c r="E108"/>
      <c r="F108"/>
    </row>
    <row r="109" spans="3:6" x14ac:dyDescent="0.3">
      <c r="C109"/>
      <c r="D109"/>
      <c r="E109"/>
      <c r="F109"/>
    </row>
    <row r="110" spans="3:6" x14ac:dyDescent="0.3">
      <c r="C110"/>
      <c r="D110"/>
      <c r="E110"/>
      <c r="F110"/>
    </row>
    <row r="111" spans="3:6" x14ac:dyDescent="0.3">
      <c r="C111"/>
      <c r="D111"/>
      <c r="E111"/>
      <c r="F111"/>
    </row>
    <row r="112" spans="3:6" x14ac:dyDescent="0.3">
      <c r="C112"/>
      <c r="D112"/>
      <c r="E112"/>
      <c r="F112"/>
    </row>
    <row r="113" spans="3:6" x14ac:dyDescent="0.3">
      <c r="C113"/>
      <c r="D113"/>
      <c r="E113"/>
      <c r="F113"/>
    </row>
    <row r="114" spans="3:6" x14ac:dyDescent="0.3">
      <c r="C114"/>
      <c r="D114"/>
      <c r="E114"/>
      <c r="F114"/>
    </row>
    <row r="115" spans="3:6" x14ac:dyDescent="0.3">
      <c r="C115"/>
      <c r="D115"/>
      <c r="E115"/>
      <c r="F115"/>
    </row>
    <row r="116" spans="3:6" x14ac:dyDescent="0.3">
      <c r="C116"/>
      <c r="D116"/>
      <c r="E116"/>
      <c r="F116"/>
    </row>
    <row r="117" spans="3:6" x14ac:dyDescent="0.3">
      <c r="C117"/>
      <c r="D117"/>
      <c r="E117"/>
      <c r="F117"/>
    </row>
    <row r="118" spans="3:6" x14ac:dyDescent="0.3">
      <c r="C118"/>
      <c r="D118"/>
      <c r="E118"/>
      <c r="F118"/>
    </row>
    <row r="119" spans="3:6" x14ac:dyDescent="0.3">
      <c r="C119"/>
      <c r="D119"/>
      <c r="E119"/>
      <c r="F119"/>
    </row>
    <row r="120" spans="3:6" x14ac:dyDescent="0.3">
      <c r="C120"/>
      <c r="D120"/>
      <c r="E120"/>
      <c r="F120"/>
    </row>
    <row r="121" spans="3:6" x14ac:dyDescent="0.3">
      <c r="C121"/>
      <c r="D121"/>
      <c r="E121"/>
      <c r="F121"/>
    </row>
    <row r="122" spans="3:6" x14ac:dyDescent="0.3">
      <c r="C122"/>
      <c r="D122"/>
      <c r="E122"/>
      <c r="F122"/>
    </row>
    <row r="123" spans="3:6" x14ac:dyDescent="0.3">
      <c r="C123"/>
      <c r="D123"/>
      <c r="E123"/>
      <c r="F123"/>
    </row>
    <row r="124" spans="3:6" x14ac:dyDescent="0.3">
      <c r="C124"/>
      <c r="D124"/>
      <c r="E124"/>
      <c r="F124"/>
    </row>
    <row r="125" spans="3:6" x14ac:dyDescent="0.3">
      <c r="C125"/>
      <c r="D125"/>
      <c r="E125"/>
      <c r="F125"/>
    </row>
    <row r="126" spans="3:6" x14ac:dyDescent="0.3">
      <c r="C126"/>
      <c r="D126"/>
      <c r="E126"/>
      <c r="F126"/>
    </row>
    <row r="127" spans="3:6" x14ac:dyDescent="0.3">
      <c r="C127"/>
      <c r="D127"/>
      <c r="E127"/>
      <c r="F127"/>
    </row>
    <row r="128" spans="3:6" x14ac:dyDescent="0.3">
      <c r="C128"/>
      <c r="D128"/>
      <c r="E128"/>
      <c r="F128"/>
    </row>
    <row r="129" spans="3:6" x14ac:dyDescent="0.3">
      <c r="C129"/>
      <c r="D129"/>
      <c r="E129"/>
      <c r="F129"/>
    </row>
    <row r="130" spans="3:6" x14ac:dyDescent="0.3">
      <c r="C130"/>
      <c r="D130"/>
      <c r="E130"/>
      <c r="F130"/>
    </row>
    <row r="131" spans="3:6" x14ac:dyDescent="0.3">
      <c r="C131"/>
      <c r="D131"/>
      <c r="E131"/>
      <c r="F131"/>
    </row>
    <row r="132" spans="3:6" x14ac:dyDescent="0.3">
      <c r="C132"/>
      <c r="D132"/>
      <c r="E132"/>
      <c r="F132"/>
    </row>
    <row r="133" spans="3:6" x14ac:dyDescent="0.3">
      <c r="C133"/>
      <c r="D133"/>
      <c r="E133"/>
      <c r="F133"/>
    </row>
    <row r="134" spans="3:6" x14ac:dyDescent="0.3">
      <c r="C134"/>
      <c r="D134"/>
      <c r="E134"/>
      <c r="F134"/>
    </row>
    <row r="135" spans="3:6" x14ac:dyDescent="0.3">
      <c r="C135"/>
      <c r="D135"/>
      <c r="E135"/>
      <c r="F135"/>
    </row>
    <row r="136" spans="3:6" x14ac:dyDescent="0.3">
      <c r="C136"/>
      <c r="D136"/>
      <c r="E136"/>
      <c r="F136"/>
    </row>
    <row r="137" spans="3:6" x14ac:dyDescent="0.3">
      <c r="C137"/>
      <c r="D137"/>
      <c r="E137"/>
      <c r="F137"/>
    </row>
    <row r="138" spans="3:6" x14ac:dyDescent="0.3">
      <c r="C138"/>
      <c r="D138"/>
      <c r="E138"/>
      <c r="F138"/>
    </row>
    <row r="139" spans="3:6" x14ac:dyDescent="0.3">
      <c r="C139"/>
      <c r="D139"/>
      <c r="E139"/>
      <c r="F139"/>
    </row>
    <row r="140" spans="3:6" x14ac:dyDescent="0.3">
      <c r="C140"/>
      <c r="D140"/>
      <c r="E140"/>
      <c r="F140"/>
    </row>
    <row r="141" spans="3:6" x14ac:dyDescent="0.3">
      <c r="C141"/>
      <c r="D141"/>
      <c r="E141"/>
      <c r="F141"/>
    </row>
    <row r="142" spans="3:6" x14ac:dyDescent="0.3">
      <c r="C142"/>
      <c r="D142"/>
      <c r="E142"/>
      <c r="F142"/>
    </row>
    <row r="143" spans="3:6" x14ac:dyDescent="0.3">
      <c r="C143"/>
      <c r="D143"/>
      <c r="E143"/>
      <c r="F143"/>
    </row>
    <row r="144" spans="3:6" x14ac:dyDescent="0.3">
      <c r="C144"/>
      <c r="D144"/>
      <c r="E144"/>
      <c r="F144"/>
    </row>
    <row r="145" spans="3:6" x14ac:dyDescent="0.3">
      <c r="C145"/>
      <c r="D145"/>
      <c r="E145"/>
      <c r="F145"/>
    </row>
    <row r="146" spans="3:6" x14ac:dyDescent="0.3">
      <c r="C146"/>
      <c r="D146"/>
      <c r="E146"/>
      <c r="F146"/>
    </row>
    <row r="147" spans="3:6" x14ac:dyDescent="0.3">
      <c r="C147"/>
      <c r="D147"/>
      <c r="E147"/>
      <c r="F147"/>
    </row>
    <row r="148" spans="3:6" x14ac:dyDescent="0.3">
      <c r="C148"/>
      <c r="D148"/>
      <c r="E148"/>
      <c r="F148"/>
    </row>
    <row r="149" spans="3:6" x14ac:dyDescent="0.3">
      <c r="C149"/>
      <c r="D149"/>
      <c r="E149"/>
      <c r="F149"/>
    </row>
    <row r="150" spans="3:6" x14ac:dyDescent="0.3">
      <c r="C150"/>
      <c r="D150"/>
      <c r="E150"/>
      <c r="F150"/>
    </row>
    <row r="151" spans="3:6" x14ac:dyDescent="0.3">
      <c r="C151"/>
      <c r="D151"/>
      <c r="E151"/>
      <c r="F151"/>
    </row>
    <row r="152" spans="3:6" x14ac:dyDescent="0.3">
      <c r="C152"/>
      <c r="D152"/>
      <c r="E152"/>
      <c r="F152"/>
    </row>
    <row r="153" spans="3:6" x14ac:dyDescent="0.3">
      <c r="C153"/>
      <c r="D153"/>
      <c r="E153"/>
      <c r="F153"/>
    </row>
    <row r="154" spans="3:6" x14ac:dyDescent="0.3">
      <c r="C154"/>
      <c r="D154"/>
      <c r="E154"/>
      <c r="F154"/>
    </row>
    <row r="155" spans="3:6" x14ac:dyDescent="0.3">
      <c r="C155"/>
      <c r="D155"/>
      <c r="E155"/>
      <c r="F155"/>
    </row>
    <row r="156" spans="3:6" x14ac:dyDescent="0.3">
      <c r="C156"/>
      <c r="D156"/>
      <c r="E156"/>
      <c r="F156"/>
    </row>
    <row r="157" spans="3:6" x14ac:dyDescent="0.3">
      <c r="C157"/>
      <c r="D157"/>
      <c r="E157"/>
      <c r="F157"/>
    </row>
    <row r="158" spans="3:6" x14ac:dyDescent="0.3">
      <c r="C158"/>
      <c r="D158"/>
      <c r="E158"/>
      <c r="F158"/>
    </row>
    <row r="159" spans="3:6" x14ac:dyDescent="0.3">
      <c r="C159"/>
      <c r="D159"/>
      <c r="E159"/>
      <c r="F159"/>
    </row>
    <row r="160" spans="3:6" x14ac:dyDescent="0.3">
      <c r="C160"/>
      <c r="D160"/>
      <c r="E160"/>
      <c r="F160"/>
    </row>
    <row r="161" spans="3:6" x14ac:dyDescent="0.3">
      <c r="C161"/>
      <c r="D161"/>
      <c r="E161"/>
      <c r="F161"/>
    </row>
    <row r="162" spans="3:6" x14ac:dyDescent="0.3">
      <c r="C162"/>
      <c r="D162"/>
      <c r="E162"/>
      <c r="F162"/>
    </row>
    <row r="163" spans="3:6" x14ac:dyDescent="0.3">
      <c r="C163"/>
      <c r="D163"/>
      <c r="E163"/>
      <c r="F163"/>
    </row>
    <row r="164" spans="3:6" x14ac:dyDescent="0.3">
      <c r="C164"/>
      <c r="D164"/>
      <c r="E164"/>
      <c r="F164"/>
    </row>
    <row r="165" spans="3:6" x14ac:dyDescent="0.3">
      <c r="C165"/>
      <c r="D165"/>
      <c r="E165"/>
      <c r="F165"/>
    </row>
    <row r="166" spans="3:6" x14ac:dyDescent="0.3">
      <c r="C166"/>
      <c r="D166"/>
      <c r="E166"/>
      <c r="F166"/>
    </row>
    <row r="167" spans="3:6" x14ac:dyDescent="0.3">
      <c r="C167"/>
      <c r="D167"/>
      <c r="E167"/>
      <c r="F167"/>
    </row>
    <row r="168" spans="3:6" x14ac:dyDescent="0.3">
      <c r="C168"/>
      <c r="D168"/>
      <c r="E168"/>
      <c r="F168"/>
    </row>
    <row r="169" spans="3:6" x14ac:dyDescent="0.3">
      <c r="C169"/>
      <c r="D169"/>
      <c r="E169"/>
      <c r="F169"/>
    </row>
    <row r="170" spans="3:6" x14ac:dyDescent="0.3">
      <c r="C170"/>
      <c r="D170"/>
      <c r="E170"/>
      <c r="F170"/>
    </row>
    <row r="171" spans="3:6" x14ac:dyDescent="0.3">
      <c r="C171"/>
      <c r="D171"/>
      <c r="E171"/>
      <c r="F171"/>
    </row>
    <row r="172" spans="3:6" x14ac:dyDescent="0.3">
      <c r="C172"/>
      <c r="D172"/>
      <c r="E172"/>
      <c r="F172"/>
    </row>
    <row r="173" spans="3:6" x14ac:dyDescent="0.3">
      <c r="C173"/>
      <c r="D173"/>
      <c r="E173"/>
      <c r="F173"/>
    </row>
    <row r="174" spans="3:6" x14ac:dyDescent="0.3">
      <c r="C174"/>
      <c r="D174"/>
      <c r="E174"/>
      <c r="F174"/>
    </row>
    <row r="175" spans="3:6" x14ac:dyDescent="0.3">
      <c r="C175"/>
      <c r="D175"/>
      <c r="E175"/>
      <c r="F175"/>
    </row>
    <row r="176" spans="3:6" x14ac:dyDescent="0.3">
      <c r="C176"/>
      <c r="D176"/>
      <c r="E176"/>
      <c r="F176"/>
    </row>
    <row r="177" spans="3:6" x14ac:dyDescent="0.3">
      <c r="C177"/>
      <c r="D177"/>
      <c r="E177"/>
      <c r="F177"/>
    </row>
    <row r="178" spans="3:6" x14ac:dyDescent="0.3">
      <c r="C178"/>
      <c r="D178"/>
      <c r="E178"/>
      <c r="F178"/>
    </row>
    <row r="179" spans="3:6" x14ac:dyDescent="0.3">
      <c r="C179"/>
      <c r="D179"/>
      <c r="E179"/>
      <c r="F179"/>
    </row>
    <row r="180" spans="3:6" x14ac:dyDescent="0.3">
      <c r="C180"/>
      <c r="D180"/>
      <c r="E180"/>
      <c r="F180"/>
    </row>
    <row r="181" spans="3:6" x14ac:dyDescent="0.3">
      <c r="C181"/>
      <c r="D181"/>
      <c r="E181"/>
      <c r="F181"/>
    </row>
    <row r="182" spans="3:6" x14ac:dyDescent="0.3">
      <c r="C182"/>
      <c r="D182"/>
      <c r="E182"/>
      <c r="F182"/>
    </row>
    <row r="183" spans="3:6" x14ac:dyDescent="0.3">
      <c r="C183"/>
      <c r="D183"/>
      <c r="E183"/>
      <c r="F183"/>
    </row>
    <row r="184" spans="3:6" x14ac:dyDescent="0.3">
      <c r="C184"/>
      <c r="D184"/>
      <c r="E184"/>
      <c r="F184"/>
    </row>
    <row r="185" spans="3:6" x14ac:dyDescent="0.3">
      <c r="C185"/>
      <c r="D185"/>
      <c r="E185"/>
      <c r="F185"/>
    </row>
    <row r="186" spans="3:6" x14ac:dyDescent="0.3">
      <c r="C186"/>
      <c r="D186"/>
      <c r="E186"/>
      <c r="F186"/>
    </row>
    <row r="187" spans="3:6" x14ac:dyDescent="0.3">
      <c r="C187"/>
      <c r="D187"/>
      <c r="E187"/>
      <c r="F187"/>
    </row>
    <row r="188" spans="3:6" x14ac:dyDescent="0.3">
      <c r="C188"/>
      <c r="D188"/>
      <c r="E188"/>
      <c r="F188"/>
    </row>
    <row r="189" spans="3:6" x14ac:dyDescent="0.3">
      <c r="C189"/>
      <c r="D189"/>
      <c r="E189"/>
      <c r="F189"/>
    </row>
    <row r="190" spans="3:6" x14ac:dyDescent="0.3">
      <c r="C190"/>
      <c r="D190"/>
      <c r="E190"/>
      <c r="F190"/>
    </row>
    <row r="191" spans="3:6" x14ac:dyDescent="0.3">
      <c r="C191"/>
      <c r="D191"/>
      <c r="E191"/>
      <c r="F191"/>
    </row>
    <row r="192" spans="3:6" x14ac:dyDescent="0.3">
      <c r="C192"/>
      <c r="D192"/>
      <c r="E192"/>
      <c r="F192"/>
    </row>
    <row r="193" spans="3:6" x14ac:dyDescent="0.3">
      <c r="C193"/>
      <c r="D193"/>
      <c r="E193"/>
      <c r="F193"/>
    </row>
    <row r="194" spans="3:6" x14ac:dyDescent="0.3">
      <c r="C194"/>
      <c r="D194"/>
      <c r="E194"/>
      <c r="F194"/>
    </row>
    <row r="195" spans="3:6" x14ac:dyDescent="0.3">
      <c r="C195"/>
      <c r="D195"/>
      <c r="E195"/>
      <c r="F195"/>
    </row>
    <row r="196" spans="3:6" x14ac:dyDescent="0.3">
      <c r="C196"/>
      <c r="D196"/>
      <c r="E196"/>
      <c r="F196"/>
    </row>
    <row r="197" spans="3:6" x14ac:dyDescent="0.3">
      <c r="C197"/>
      <c r="D197"/>
      <c r="E197"/>
      <c r="F197"/>
    </row>
    <row r="198" spans="3:6" x14ac:dyDescent="0.3">
      <c r="C198"/>
      <c r="D198"/>
      <c r="E198"/>
      <c r="F198"/>
    </row>
    <row r="199" spans="3:6" x14ac:dyDescent="0.3">
      <c r="C199"/>
      <c r="D199"/>
      <c r="E199"/>
      <c r="F199"/>
    </row>
    <row r="200" spans="3:6" x14ac:dyDescent="0.3">
      <c r="C200"/>
      <c r="D200"/>
      <c r="E200"/>
      <c r="F200"/>
    </row>
    <row r="201" spans="3:6" x14ac:dyDescent="0.3">
      <c r="C201"/>
      <c r="D201"/>
      <c r="E201"/>
      <c r="F201"/>
    </row>
    <row r="202" spans="3:6" x14ac:dyDescent="0.3">
      <c r="C202"/>
      <c r="D202"/>
      <c r="E202"/>
      <c r="F202"/>
    </row>
    <row r="203" spans="3:6" x14ac:dyDescent="0.3">
      <c r="C203"/>
      <c r="D203"/>
      <c r="E203"/>
      <c r="F203"/>
    </row>
    <row r="204" spans="3:6" x14ac:dyDescent="0.3">
      <c r="C204"/>
      <c r="D204"/>
      <c r="E204"/>
      <c r="F204"/>
    </row>
    <row r="205" spans="3:6" x14ac:dyDescent="0.3">
      <c r="C205"/>
      <c r="D205"/>
      <c r="E205"/>
      <c r="F205"/>
    </row>
    <row r="206" spans="3:6" x14ac:dyDescent="0.3">
      <c r="C206"/>
      <c r="D206"/>
      <c r="E206"/>
      <c r="F206"/>
    </row>
    <row r="207" spans="3:6" x14ac:dyDescent="0.3">
      <c r="C207"/>
      <c r="D207"/>
      <c r="E207"/>
      <c r="F207"/>
    </row>
    <row r="208" spans="3:6" x14ac:dyDescent="0.3">
      <c r="C208"/>
      <c r="D208"/>
      <c r="E208"/>
      <c r="F208"/>
    </row>
    <row r="209" spans="3:6" x14ac:dyDescent="0.3">
      <c r="C209"/>
      <c r="D209"/>
      <c r="E209"/>
      <c r="F209"/>
    </row>
    <row r="210" spans="3:6" x14ac:dyDescent="0.3">
      <c r="C210"/>
      <c r="D210"/>
      <c r="E210"/>
      <c r="F210"/>
    </row>
    <row r="211" spans="3:6" x14ac:dyDescent="0.3">
      <c r="C211"/>
      <c r="D211"/>
      <c r="E211"/>
      <c r="F211"/>
    </row>
    <row r="212" spans="3:6" x14ac:dyDescent="0.3">
      <c r="C212"/>
      <c r="D212"/>
      <c r="E212"/>
      <c r="F212"/>
    </row>
    <row r="213" spans="3:6" x14ac:dyDescent="0.3">
      <c r="C213"/>
      <c r="D213"/>
      <c r="E213"/>
      <c r="F213"/>
    </row>
    <row r="214" spans="3:6" x14ac:dyDescent="0.3">
      <c r="C214"/>
      <c r="D214"/>
      <c r="E214"/>
      <c r="F214"/>
    </row>
    <row r="215" spans="3:6" x14ac:dyDescent="0.3">
      <c r="C215"/>
      <c r="D215"/>
      <c r="E215"/>
      <c r="F215"/>
    </row>
    <row r="216" spans="3:6" x14ac:dyDescent="0.3">
      <c r="C216"/>
      <c r="D216"/>
      <c r="E216"/>
      <c r="F216"/>
    </row>
    <row r="217" spans="3:6" x14ac:dyDescent="0.3">
      <c r="C217"/>
      <c r="D217"/>
      <c r="E217"/>
      <c r="F217"/>
    </row>
    <row r="218" spans="3:6" x14ac:dyDescent="0.3">
      <c r="C218"/>
      <c r="D218"/>
      <c r="E218"/>
      <c r="F218"/>
    </row>
    <row r="219" spans="3:6" x14ac:dyDescent="0.3">
      <c r="C219"/>
      <c r="D219"/>
      <c r="E219"/>
      <c r="F219"/>
    </row>
    <row r="220" spans="3:6" x14ac:dyDescent="0.3">
      <c r="C220"/>
      <c r="D220"/>
      <c r="E220"/>
      <c r="F220"/>
    </row>
    <row r="221" spans="3:6" x14ac:dyDescent="0.3">
      <c r="C221"/>
      <c r="D221"/>
      <c r="E221"/>
      <c r="F221"/>
    </row>
    <row r="222" spans="3:6" x14ac:dyDescent="0.3">
      <c r="C222"/>
      <c r="D222"/>
      <c r="E222"/>
      <c r="F222"/>
    </row>
    <row r="223" spans="3:6" x14ac:dyDescent="0.3">
      <c r="C223"/>
      <c r="D223"/>
      <c r="E223"/>
      <c r="F223"/>
    </row>
    <row r="224" spans="3:6" x14ac:dyDescent="0.3">
      <c r="C224"/>
      <c r="D224"/>
      <c r="E224"/>
      <c r="F224"/>
    </row>
    <row r="225" spans="3:6" x14ac:dyDescent="0.3">
      <c r="C225"/>
      <c r="D225"/>
      <c r="E225"/>
      <c r="F225"/>
    </row>
    <row r="226" spans="3:6" x14ac:dyDescent="0.3">
      <c r="C226"/>
      <c r="D226"/>
      <c r="E226"/>
      <c r="F226"/>
    </row>
    <row r="227" spans="3:6" x14ac:dyDescent="0.3">
      <c r="C227"/>
      <c r="D227"/>
      <c r="E227"/>
      <c r="F227"/>
    </row>
    <row r="228" spans="3:6" x14ac:dyDescent="0.3">
      <c r="C228"/>
      <c r="D228"/>
      <c r="E228"/>
      <c r="F228"/>
    </row>
    <row r="229" spans="3:6" x14ac:dyDescent="0.3">
      <c r="C229"/>
      <c r="D229"/>
      <c r="E229"/>
      <c r="F229"/>
    </row>
    <row r="230" spans="3:6" x14ac:dyDescent="0.3">
      <c r="C230"/>
      <c r="D230"/>
      <c r="E230"/>
      <c r="F230"/>
    </row>
    <row r="231" spans="3:6" x14ac:dyDescent="0.3">
      <c r="C231"/>
      <c r="D231"/>
      <c r="E231"/>
      <c r="F231"/>
    </row>
    <row r="232" spans="3:6" x14ac:dyDescent="0.3">
      <c r="C232"/>
      <c r="D232"/>
      <c r="E232"/>
      <c r="F232"/>
    </row>
    <row r="233" spans="3:6" x14ac:dyDescent="0.3">
      <c r="C233"/>
      <c r="D233"/>
      <c r="E233"/>
      <c r="F233"/>
    </row>
    <row r="234" spans="3:6" x14ac:dyDescent="0.3">
      <c r="C234"/>
      <c r="D234"/>
      <c r="E234"/>
      <c r="F234"/>
    </row>
    <row r="235" spans="3:6" x14ac:dyDescent="0.3">
      <c r="C235"/>
      <c r="D235"/>
      <c r="E235"/>
      <c r="F235"/>
    </row>
    <row r="236" spans="3:6" x14ac:dyDescent="0.3">
      <c r="C236"/>
      <c r="D236"/>
      <c r="E236"/>
      <c r="F236"/>
    </row>
    <row r="237" spans="3:6" x14ac:dyDescent="0.3">
      <c r="C237"/>
      <c r="D237"/>
      <c r="E237"/>
      <c r="F237"/>
    </row>
    <row r="238" spans="3:6" x14ac:dyDescent="0.3">
      <c r="C238"/>
      <c r="D238"/>
      <c r="E238"/>
      <c r="F238"/>
    </row>
    <row r="239" spans="3:6" x14ac:dyDescent="0.3">
      <c r="C239"/>
      <c r="D239"/>
      <c r="E239"/>
      <c r="F239"/>
    </row>
    <row r="240" spans="3:6" x14ac:dyDescent="0.3">
      <c r="C240"/>
      <c r="D240"/>
      <c r="E240"/>
      <c r="F240"/>
    </row>
    <row r="241" spans="3:6" x14ac:dyDescent="0.3">
      <c r="C241"/>
      <c r="D241"/>
      <c r="E241"/>
      <c r="F241"/>
    </row>
    <row r="242" spans="3:6" x14ac:dyDescent="0.3">
      <c r="C242"/>
      <c r="D242"/>
      <c r="E242"/>
      <c r="F242"/>
    </row>
    <row r="243" spans="3:6" x14ac:dyDescent="0.3">
      <c r="C243"/>
      <c r="D243"/>
      <c r="E243"/>
      <c r="F243"/>
    </row>
    <row r="244" spans="3:6" x14ac:dyDescent="0.3">
      <c r="C244"/>
      <c r="D244"/>
      <c r="E244"/>
      <c r="F244"/>
    </row>
    <row r="245" spans="3:6" x14ac:dyDescent="0.3">
      <c r="C245"/>
      <c r="D245"/>
      <c r="E245"/>
      <c r="F245"/>
    </row>
    <row r="246" spans="3:6" x14ac:dyDescent="0.3">
      <c r="C246"/>
      <c r="D246"/>
      <c r="E246"/>
      <c r="F246"/>
    </row>
    <row r="247" spans="3:6" x14ac:dyDescent="0.3">
      <c r="C247"/>
      <c r="D247"/>
      <c r="E247"/>
      <c r="F247"/>
    </row>
    <row r="248" spans="3:6" x14ac:dyDescent="0.3">
      <c r="C248"/>
      <c r="D248"/>
      <c r="E248"/>
      <c r="F248"/>
    </row>
    <row r="249" spans="3:6" x14ac:dyDescent="0.3">
      <c r="C249"/>
      <c r="D249"/>
      <c r="E249"/>
      <c r="F249"/>
    </row>
    <row r="250" spans="3:6" x14ac:dyDescent="0.3">
      <c r="C250"/>
      <c r="D250"/>
      <c r="E250"/>
      <c r="F250"/>
    </row>
    <row r="251" spans="3:6" x14ac:dyDescent="0.3">
      <c r="C251"/>
      <c r="D251"/>
      <c r="E251"/>
      <c r="F251"/>
    </row>
    <row r="252" spans="3:6" x14ac:dyDescent="0.3">
      <c r="C252"/>
      <c r="D252"/>
      <c r="E252"/>
      <c r="F252"/>
    </row>
    <row r="253" spans="3:6" x14ac:dyDescent="0.3">
      <c r="C253"/>
      <c r="D253"/>
      <c r="E253"/>
      <c r="F253"/>
    </row>
    <row r="254" spans="3:6" x14ac:dyDescent="0.3">
      <c r="C254"/>
      <c r="D254"/>
      <c r="E254"/>
      <c r="F254"/>
    </row>
    <row r="255" spans="3:6" x14ac:dyDescent="0.3">
      <c r="C255"/>
      <c r="D255"/>
      <c r="E255"/>
      <c r="F255"/>
    </row>
    <row r="256" spans="3:6" x14ac:dyDescent="0.3">
      <c r="C256"/>
      <c r="D256"/>
      <c r="E256"/>
      <c r="F256"/>
    </row>
    <row r="257" spans="3:6" x14ac:dyDescent="0.3">
      <c r="C257"/>
      <c r="D257"/>
      <c r="E257"/>
      <c r="F257"/>
    </row>
    <row r="258" spans="3:6" x14ac:dyDescent="0.3">
      <c r="C258"/>
      <c r="D258"/>
      <c r="E258"/>
      <c r="F258"/>
    </row>
    <row r="259" spans="3:6" x14ac:dyDescent="0.3">
      <c r="C259"/>
      <c r="D259"/>
      <c r="E259"/>
      <c r="F259"/>
    </row>
    <row r="260" spans="3:6" x14ac:dyDescent="0.3">
      <c r="C260"/>
      <c r="D260"/>
      <c r="E260"/>
      <c r="F260"/>
    </row>
    <row r="261" spans="3:6" x14ac:dyDescent="0.3">
      <c r="C261"/>
      <c r="D261"/>
      <c r="E261"/>
      <c r="F261"/>
    </row>
    <row r="262" spans="3:6" x14ac:dyDescent="0.3">
      <c r="C262"/>
      <c r="D262"/>
      <c r="E262"/>
      <c r="F262"/>
    </row>
    <row r="263" spans="3:6" x14ac:dyDescent="0.3">
      <c r="C263"/>
      <c r="D263"/>
      <c r="E263"/>
      <c r="F263"/>
    </row>
    <row r="264" spans="3:6" x14ac:dyDescent="0.3">
      <c r="C264"/>
      <c r="D264"/>
      <c r="E264"/>
      <c r="F264"/>
    </row>
    <row r="265" spans="3:6" x14ac:dyDescent="0.3">
      <c r="C265"/>
      <c r="D265"/>
      <c r="E265"/>
      <c r="F265"/>
    </row>
    <row r="266" spans="3:6" x14ac:dyDescent="0.3">
      <c r="C266"/>
      <c r="D266"/>
      <c r="E266"/>
      <c r="F266"/>
    </row>
    <row r="267" spans="3:6" x14ac:dyDescent="0.3">
      <c r="C267"/>
      <c r="D267"/>
      <c r="E267"/>
      <c r="F267"/>
    </row>
    <row r="268" spans="3:6" x14ac:dyDescent="0.3">
      <c r="C268"/>
      <c r="D268"/>
      <c r="E268"/>
      <c r="F268"/>
    </row>
    <row r="269" spans="3:6" x14ac:dyDescent="0.3">
      <c r="C269"/>
      <c r="D269"/>
      <c r="E269"/>
      <c r="F269"/>
    </row>
    <row r="270" spans="3:6" x14ac:dyDescent="0.3">
      <c r="C270"/>
      <c r="D270"/>
      <c r="E270"/>
      <c r="F270"/>
    </row>
    <row r="271" spans="3:6" x14ac:dyDescent="0.3">
      <c r="C271"/>
      <c r="D271"/>
      <c r="E271"/>
      <c r="F271"/>
    </row>
    <row r="272" spans="3:6" x14ac:dyDescent="0.3">
      <c r="C272"/>
      <c r="D272"/>
      <c r="E272"/>
      <c r="F272"/>
    </row>
    <row r="273" spans="3:6" x14ac:dyDescent="0.3">
      <c r="C273"/>
      <c r="D273"/>
      <c r="E273"/>
      <c r="F273"/>
    </row>
    <row r="274" spans="3:6" x14ac:dyDescent="0.3">
      <c r="C274"/>
      <c r="D274"/>
      <c r="E274"/>
      <c r="F274"/>
    </row>
    <row r="275" spans="3:6" x14ac:dyDescent="0.3">
      <c r="C275"/>
      <c r="D275"/>
      <c r="E275"/>
      <c r="F275"/>
    </row>
    <row r="276" spans="3:6" x14ac:dyDescent="0.3">
      <c r="C276"/>
      <c r="D276"/>
      <c r="E276"/>
      <c r="F276"/>
    </row>
    <row r="277" spans="3:6" x14ac:dyDescent="0.3">
      <c r="C277"/>
      <c r="D277"/>
      <c r="E277"/>
      <c r="F277"/>
    </row>
    <row r="278" spans="3:6" x14ac:dyDescent="0.3">
      <c r="C278"/>
      <c r="D278"/>
      <c r="E278"/>
      <c r="F278"/>
    </row>
    <row r="279" spans="3:6" x14ac:dyDescent="0.3">
      <c r="C279"/>
      <c r="D279"/>
      <c r="E279"/>
      <c r="F279"/>
    </row>
    <row r="280" spans="3:6" x14ac:dyDescent="0.3">
      <c r="C280"/>
      <c r="D280"/>
      <c r="E280"/>
      <c r="F280"/>
    </row>
    <row r="281" spans="3:6" x14ac:dyDescent="0.3">
      <c r="C281"/>
      <c r="D281"/>
      <c r="E281"/>
      <c r="F281"/>
    </row>
    <row r="282" spans="3:6" x14ac:dyDescent="0.3">
      <c r="C282"/>
      <c r="D282"/>
      <c r="E282"/>
      <c r="F282"/>
    </row>
    <row r="283" spans="3:6" x14ac:dyDescent="0.3">
      <c r="C283"/>
      <c r="D283"/>
      <c r="E283"/>
      <c r="F283"/>
    </row>
    <row r="284" spans="3:6" x14ac:dyDescent="0.3">
      <c r="C284"/>
      <c r="D284"/>
      <c r="E284"/>
      <c r="F284"/>
    </row>
    <row r="285" spans="3:6" x14ac:dyDescent="0.3">
      <c r="C285"/>
      <c r="D285"/>
      <c r="E285"/>
      <c r="F285"/>
    </row>
    <row r="286" spans="3:6" x14ac:dyDescent="0.3">
      <c r="C286"/>
      <c r="D286"/>
      <c r="E286"/>
      <c r="F286"/>
    </row>
    <row r="287" spans="3:6" x14ac:dyDescent="0.3">
      <c r="C287"/>
      <c r="D287"/>
      <c r="E287"/>
      <c r="F287"/>
    </row>
    <row r="288" spans="3:6" x14ac:dyDescent="0.3">
      <c r="C288"/>
      <c r="D288"/>
      <c r="E288"/>
      <c r="F288"/>
    </row>
    <row r="289" spans="3:6" x14ac:dyDescent="0.3">
      <c r="C289"/>
      <c r="D289"/>
      <c r="E289"/>
      <c r="F289"/>
    </row>
    <row r="290" spans="3:6" x14ac:dyDescent="0.3">
      <c r="C290"/>
      <c r="D290"/>
      <c r="E290"/>
      <c r="F290"/>
    </row>
    <row r="291" spans="3:6" x14ac:dyDescent="0.3">
      <c r="C291"/>
      <c r="D291"/>
      <c r="E291"/>
      <c r="F291"/>
    </row>
    <row r="292" spans="3:6" x14ac:dyDescent="0.3">
      <c r="C292"/>
      <c r="D292"/>
      <c r="E292"/>
      <c r="F292"/>
    </row>
    <row r="293" spans="3:6" x14ac:dyDescent="0.3">
      <c r="C293"/>
      <c r="D293"/>
      <c r="E293"/>
      <c r="F293"/>
    </row>
    <row r="294" spans="3:6" x14ac:dyDescent="0.3">
      <c r="C294"/>
      <c r="D294"/>
      <c r="E294"/>
      <c r="F294"/>
    </row>
    <row r="295" spans="3:6" x14ac:dyDescent="0.3">
      <c r="C295"/>
      <c r="D295"/>
      <c r="E295"/>
      <c r="F295"/>
    </row>
    <row r="296" spans="3:6" x14ac:dyDescent="0.3">
      <c r="C296"/>
      <c r="D296"/>
      <c r="E296"/>
      <c r="F296"/>
    </row>
    <row r="297" spans="3:6" x14ac:dyDescent="0.3">
      <c r="C297"/>
      <c r="D297"/>
      <c r="E297"/>
      <c r="F297"/>
    </row>
    <row r="298" spans="3:6" x14ac:dyDescent="0.3">
      <c r="C298"/>
      <c r="D298"/>
      <c r="E298"/>
      <c r="F298"/>
    </row>
    <row r="299" spans="3:6" x14ac:dyDescent="0.3">
      <c r="C299"/>
      <c r="D299"/>
      <c r="E299"/>
      <c r="F299"/>
    </row>
    <row r="300" spans="3:6" x14ac:dyDescent="0.3">
      <c r="C300"/>
      <c r="D300"/>
      <c r="E300"/>
      <c r="F300"/>
    </row>
    <row r="301" spans="3:6" x14ac:dyDescent="0.3">
      <c r="C301"/>
      <c r="D301"/>
      <c r="E301"/>
      <c r="F301"/>
    </row>
    <row r="302" spans="3:6" x14ac:dyDescent="0.3">
      <c r="C302"/>
      <c r="D302"/>
      <c r="E302"/>
      <c r="F302"/>
    </row>
    <row r="303" spans="3:6" x14ac:dyDescent="0.3">
      <c r="C303"/>
      <c r="D303"/>
      <c r="E303"/>
      <c r="F303"/>
    </row>
    <row r="304" spans="3:6" x14ac:dyDescent="0.3">
      <c r="C304"/>
      <c r="D304"/>
      <c r="E304"/>
      <c r="F304"/>
    </row>
    <row r="305" spans="3:6" x14ac:dyDescent="0.3">
      <c r="C305"/>
      <c r="D305"/>
      <c r="E305"/>
      <c r="F305"/>
    </row>
    <row r="306" spans="3:6" x14ac:dyDescent="0.3">
      <c r="C306"/>
      <c r="D306"/>
      <c r="E306"/>
      <c r="F306"/>
    </row>
    <row r="307" spans="3:6" x14ac:dyDescent="0.3">
      <c r="C307"/>
      <c r="D307"/>
      <c r="E307"/>
      <c r="F307"/>
    </row>
    <row r="308" spans="3:6" x14ac:dyDescent="0.3">
      <c r="C308"/>
      <c r="D308"/>
      <c r="E308"/>
      <c r="F308"/>
    </row>
    <row r="309" spans="3:6" x14ac:dyDescent="0.3">
      <c r="C309"/>
      <c r="D309"/>
      <c r="E309"/>
      <c r="F309"/>
    </row>
    <row r="310" spans="3:6" x14ac:dyDescent="0.3">
      <c r="C310"/>
      <c r="D310"/>
      <c r="E310"/>
      <c r="F310"/>
    </row>
    <row r="311" spans="3:6" x14ac:dyDescent="0.3">
      <c r="C311"/>
      <c r="D311"/>
      <c r="E311"/>
      <c r="F311"/>
    </row>
    <row r="312" spans="3:6" x14ac:dyDescent="0.3">
      <c r="C312"/>
      <c r="D312"/>
      <c r="E312"/>
      <c r="F312"/>
    </row>
    <row r="313" spans="3:6" x14ac:dyDescent="0.3">
      <c r="C313"/>
      <c r="D313"/>
      <c r="E313"/>
      <c r="F313"/>
    </row>
    <row r="314" spans="3:6" x14ac:dyDescent="0.3">
      <c r="C314"/>
      <c r="D314"/>
      <c r="E314"/>
      <c r="F314"/>
    </row>
    <row r="315" spans="3:6" x14ac:dyDescent="0.3">
      <c r="C315"/>
      <c r="D315"/>
      <c r="E315"/>
      <c r="F315"/>
    </row>
    <row r="316" spans="3:6" x14ac:dyDescent="0.3">
      <c r="C316"/>
      <c r="D316"/>
      <c r="E316"/>
      <c r="F316"/>
    </row>
    <row r="317" spans="3:6" x14ac:dyDescent="0.3">
      <c r="C317"/>
      <c r="D317"/>
      <c r="E317"/>
      <c r="F317"/>
    </row>
    <row r="318" spans="3:6" x14ac:dyDescent="0.3">
      <c r="C318"/>
      <c r="D318"/>
      <c r="E318"/>
      <c r="F318"/>
    </row>
    <row r="319" spans="3:6" x14ac:dyDescent="0.3">
      <c r="C319"/>
      <c r="D319"/>
      <c r="E319"/>
      <c r="F319"/>
    </row>
    <row r="320" spans="3:6" x14ac:dyDescent="0.3">
      <c r="C320"/>
      <c r="D320"/>
      <c r="E320"/>
      <c r="F320"/>
    </row>
    <row r="321" spans="3:6" x14ac:dyDescent="0.3">
      <c r="C321"/>
      <c r="D321"/>
      <c r="E321"/>
      <c r="F321"/>
    </row>
    <row r="322" spans="3:6" x14ac:dyDescent="0.3">
      <c r="C322"/>
      <c r="D322"/>
      <c r="E322"/>
      <c r="F322"/>
    </row>
    <row r="323" spans="3:6" x14ac:dyDescent="0.3">
      <c r="C323"/>
      <c r="D323"/>
      <c r="E323"/>
      <c r="F323"/>
    </row>
    <row r="324" spans="3:6" x14ac:dyDescent="0.3">
      <c r="C324"/>
      <c r="D324"/>
      <c r="E324"/>
      <c r="F324"/>
    </row>
    <row r="325" spans="3:6" x14ac:dyDescent="0.3">
      <c r="C325"/>
      <c r="D325"/>
      <c r="E325"/>
      <c r="F325"/>
    </row>
    <row r="326" spans="3:6" x14ac:dyDescent="0.3">
      <c r="C326"/>
      <c r="D326"/>
      <c r="E326"/>
      <c r="F326"/>
    </row>
    <row r="327" spans="3:6" x14ac:dyDescent="0.3">
      <c r="C327"/>
      <c r="D327"/>
      <c r="E327"/>
      <c r="F327"/>
    </row>
    <row r="328" spans="3:6" x14ac:dyDescent="0.3">
      <c r="C328"/>
      <c r="D328"/>
      <c r="E328"/>
      <c r="F328"/>
    </row>
    <row r="329" spans="3:6" x14ac:dyDescent="0.3">
      <c r="C329"/>
      <c r="D329"/>
      <c r="E329"/>
      <c r="F329"/>
    </row>
    <row r="330" spans="3:6" x14ac:dyDescent="0.3">
      <c r="C330"/>
      <c r="D330"/>
      <c r="E330"/>
      <c r="F330"/>
    </row>
    <row r="331" spans="3:6" x14ac:dyDescent="0.3">
      <c r="C331"/>
      <c r="D331"/>
      <c r="E331"/>
      <c r="F331"/>
    </row>
    <row r="332" spans="3:6" x14ac:dyDescent="0.3">
      <c r="C332"/>
      <c r="D332"/>
      <c r="E332"/>
      <c r="F332"/>
    </row>
    <row r="333" spans="3:6" x14ac:dyDescent="0.3">
      <c r="C333"/>
      <c r="D333"/>
      <c r="E333"/>
      <c r="F333"/>
    </row>
    <row r="334" spans="3:6" x14ac:dyDescent="0.3">
      <c r="C334"/>
      <c r="D334"/>
      <c r="E334"/>
      <c r="F334"/>
    </row>
    <row r="335" spans="3:6" x14ac:dyDescent="0.3">
      <c r="C335"/>
      <c r="D335"/>
      <c r="E335"/>
      <c r="F335"/>
    </row>
    <row r="336" spans="3:6" x14ac:dyDescent="0.3">
      <c r="C336"/>
      <c r="D336"/>
      <c r="E336"/>
      <c r="F336"/>
    </row>
    <row r="337" spans="3:6" x14ac:dyDescent="0.3">
      <c r="C337"/>
      <c r="D337"/>
      <c r="E337"/>
      <c r="F337"/>
    </row>
    <row r="338" spans="3:6" x14ac:dyDescent="0.3">
      <c r="C338"/>
      <c r="D338"/>
      <c r="E338"/>
      <c r="F338"/>
    </row>
    <row r="339" spans="3:6" x14ac:dyDescent="0.3">
      <c r="C339"/>
      <c r="D339"/>
      <c r="E339"/>
      <c r="F339"/>
    </row>
    <row r="340" spans="3:6" x14ac:dyDescent="0.3">
      <c r="C340"/>
      <c r="D340"/>
      <c r="E340"/>
      <c r="F340"/>
    </row>
    <row r="341" spans="3:6" x14ac:dyDescent="0.3">
      <c r="C341"/>
      <c r="D341"/>
      <c r="E341"/>
      <c r="F341"/>
    </row>
    <row r="342" spans="3:6" x14ac:dyDescent="0.3">
      <c r="C342"/>
      <c r="D342"/>
      <c r="E342"/>
      <c r="F342"/>
    </row>
    <row r="343" spans="3:6" x14ac:dyDescent="0.3">
      <c r="C343"/>
      <c r="D343"/>
      <c r="E343"/>
      <c r="F343"/>
    </row>
    <row r="344" spans="3:6" x14ac:dyDescent="0.3">
      <c r="C344"/>
      <c r="D344"/>
      <c r="E344"/>
      <c r="F344"/>
    </row>
    <row r="345" spans="3:6" x14ac:dyDescent="0.3">
      <c r="C345"/>
      <c r="D345"/>
      <c r="E345"/>
      <c r="F345"/>
    </row>
    <row r="346" spans="3:6" x14ac:dyDescent="0.3">
      <c r="C346"/>
      <c r="D346"/>
      <c r="E346"/>
      <c r="F346"/>
    </row>
    <row r="347" spans="3:6" x14ac:dyDescent="0.3">
      <c r="C347"/>
      <c r="D347"/>
      <c r="E347"/>
      <c r="F347"/>
    </row>
    <row r="348" spans="3:6" x14ac:dyDescent="0.3">
      <c r="C348"/>
      <c r="D348"/>
      <c r="E348"/>
      <c r="F348"/>
    </row>
    <row r="349" spans="3:6" x14ac:dyDescent="0.3">
      <c r="C349"/>
      <c r="D349"/>
      <c r="E349"/>
      <c r="F349"/>
    </row>
    <row r="350" spans="3:6" x14ac:dyDescent="0.3">
      <c r="C350"/>
      <c r="D350"/>
      <c r="E350"/>
      <c r="F350"/>
    </row>
    <row r="351" spans="3:6" x14ac:dyDescent="0.3">
      <c r="C351"/>
      <c r="D351"/>
      <c r="E351"/>
      <c r="F351"/>
    </row>
    <row r="352" spans="3:6" x14ac:dyDescent="0.3">
      <c r="C352"/>
      <c r="D352"/>
      <c r="E352"/>
      <c r="F352"/>
    </row>
    <row r="353" spans="3:6" x14ac:dyDescent="0.3">
      <c r="C353"/>
      <c r="D353"/>
      <c r="E353"/>
      <c r="F353"/>
    </row>
    <row r="354" spans="3:6" x14ac:dyDescent="0.3">
      <c r="C354"/>
      <c r="D354"/>
      <c r="E354"/>
      <c r="F354"/>
    </row>
    <row r="355" spans="3:6" x14ac:dyDescent="0.3">
      <c r="C355"/>
      <c r="D355"/>
      <c r="E355"/>
      <c r="F355"/>
    </row>
    <row r="356" spans="3:6" x14ac:dyDescent="0.3">
      <c r="C356"/>
      <c r="D356"/>
      <c r="E356"/>
      <c r="F356"/>
    </row>
    <row r="357" spans="3:6" x14ac:dyDescent="0.3">
      <c r="C357"/>
      <c r="D357"/>
      <c r="E357"/>
      <c r="F357"/>
    </row>
    <row r="358" spans="3:6" x14ac:dyDescent="0.3">
      <c r="C358"/>
      <c r="D358"/>
      <c r="E358"/>
      <c r="F358"/>
    </row>
    <row r="359" spans="3:6" x14ac:dyDescent="0.3">
      <c r="C359"/>
      <c r="D359"/>
      <c r="E359"/>
      <c r="F359"/>
    </row>
    <row r="360" spans="3:6" x14ac:dyDescent="0.3">
      <c r="C360"/>
      <c r="D360"/>
      <c r="E360"/>
      <c r="F360"/>
    </row>
    <row r="361" spans="3:6" x14ac:dyDescent="0.3">
      <c r="C361"/>
      <c r="D361"/>
      <c r="E361"/>
      <c r="F361"/>
    </row>
    <row r="362" spans="3:6" x14ac:dyDescent="0.3">
      <c r="C362"/>
      <c r="D362"/>
      <c r="E362"/>
      <c r="F362"/>
    </row>
    <row r="363" spans="3:6" x14ac:dyDescent="0.3">
      <c r="C363"/>
      <c r="D363"/>
      <c r="E363"/>
      <c r="F363"/>
    </row>
    <row r="364" spans="3:6" x14ac:dyDescent="0.3">
      <c r="C364"/>
      <c r="D364"/>
      <c r="E364"/>
      <c r="F364"/>
    </row>
    <row r="365" spans="3:6" x14ac:dyDescent="0.3">
      <c r="C365"/>
      <c r="D365"/>
      <c r="E365"/>
      <c r="F365"/>
    </row>
    <row r="366" spans="3:6" x14ac:dyDescent="0.3">
      <c r="C366"/>
      <c r="D366"/>
      <c r="E366"/>
      <c r="F366"/>
    </row>
    <row r="367" spans="3:6" x14ac:dyDescent="0.3">
      <c r="C367"/>
      <c r="D367"/>
      <c r="E367"/>
      <c r="F367"/>
    </row>
    <row r="368" spans="3:6" x14ac:dyDescent="0.3">
      <c r="C368"/>
      <c r="D368"/>
      <c r="E368"/>
      <c r="F368"/>
    </row>
    <row r="369" spans="3:6" x14ac:dyDescent="0.3">
      <c r="C369"/>
      <c r="D369"/>
      <c r="E369"/>
      <c r="F369"/>
    </row>
    <row r="370" spans="3:6" x14ac:dyDescent="0.3">
      <c r="C370"/>
      <c r="D370"/>
      <c r="E370"/>
      <c r="F370"/>
    </row>
    <row r="371" spans="3:6" x14ac:dyDescent="0.3">
      <c r="C371"/>
      <c r="D371"/>
      <c r="E371"/>
      <c r="F371"/>
    </row>
    <row r="372" spans="3:6" x14ac:dyDescent="0.3">
      <c r="C372"/>
      <c r="D372"/>
      <c r="E372"/>
      <c r="F372"/>
    </row>
    <row r="373" spans="3:6" x14ac:dyDescent="0.3">
      <c r="C373"/>
      <c r="D373"/>
      <c r="E373"/>
      <c r="F373"/>
    </row>
    <row r="374" spans="3:6" x14ac:dyDescent="0.3">
      <c r="C374"/>
      <c r="D374"/>
      <c r="E374"/>
      <c r="F374"/>
    </row>
    <row r="375" spans="3:6" x14ac:dyDescent="0.3">
      <c r="C375"/>
      <c r="D375"/>
      <c r="E375"/>
      <c r="F375"/>
    </row>
    <row r="376" spans="3:6" x14ac:dyDescent="0.3">
      <c r="C376"/>
      <c r="D376"/>
      <c r="E376"/>
      <c r="F376"/>
    </row>
    <row r="377" spans="3:6" x14ac:dyDescent="0.3">
      <c r="C377"/>
      <c r="D377"/>
      <c r="E377"/>
      <c r="F377"/>
    </row>
    <row r="378" spans="3:6" x14ac:dyDescent="0.3">
      <c r="C378"/>
      <c r="D378"/>
      <c r="E378"/>
      <c r="F378"/>
    </row>
    <row r="379" spans="3:6" x14ac:dyDescent="0.3">
      <c r="C379"/>
      <c r="D379"/>
      <c r="E379"/>
      <c r="F379"/>
    </row>
    <row r="380" spans="3:6" x14ac:dyDescent="0.3">
      <c r="C380"/>
      <c r="D380"/>
      <c r="E380"/>
      <c r="F380"/>
    </row>
    <row r="381" spans="3:6" x14ac:dyDescent="0.3">
      <c r="C381"/>
      <c r="D381"/>
      <c r="E381"/>
      <c r="F381"/>
    </row>
    <row r="382" spans="3:6" x14ac:dyDescent="0.3">
      <c r="C382"/>
      <c r="D382"/>
      <c r="E382"/>
      <c r="F382"/>
    </row>
    <row r="383" spans="3:6" x14ac:dyDescent="0.3">
      <c r="C383"/>
      <c r="D383"/>
      <c r="E383"/>
      <c r="F383"/>
    </row>
    <row r="384" spans="3:6" x14ac:dyDescent="0.3">
      <c r="C384"/>
      <c r="D384"/>
      <c r="E384"/>
      <c r="F384"/>
    </row>
    <row r="385" spans="3:6" x14ac:dyDescent="0.3">
      <c r="C385"/>
      <c r="D385"/>
      <c r="E385"/>
      <c r="F385"/>
    </row>
    <row r="386" spans="3:6" x14ac:dyDescent="0.3">
      <c r="C386"/>
      <c r="D386"/>
      <c r="E386"/>
      <c r="F386"/>
    </row>
    <row r="387" spans="3:6" x14ac:dyDescent="0.3">
      <c r="C387"/>
      <c r="D387"/>
      <c r="E387"/>
      <c r="F387"/>
    </row>
    <row r="388" spans="3:6" x14ac:dyDescent="0.3">
      <c r="C388"/>
      <c r="D388"/>
      <c r="E388"/>
      <c r="F388"/>
    </row>
    <row r="389" spans="3:6" x14ac:dyDescent="0.3">
      <c r="C389"/>
      <c r="D389"/>
      <c r="E389"/>
      <c r="F389"/>
    </row>
    <row r="390" spans="3:6" x14ac:dyDescent="0.3">
      <c r="C390"/>
      <c r="D390"/>
      <c r="E390"/>
      <c r="F390"/>
    </row>
    <row r="391" spans="3:6" x14ac:dyDescent="0.3">
      <c r="C391"/>
      <c r="D391"/>
      <c r="E391"/>
      <c r="F391"/>
    </row>
    <row r="392" spans="3:6" x14ac:dyDescent="0.3">
      <c r="C392"/>
      <c r="D392"/>
      <c r="E392"/>
      <c r="F392"/>
    </row>
    <row r="393" spans="3:6" x14ac:dyDescent="0.3">
      <c r="C393"/>
      <c r="D393"/>
      <c r="E393"/>
      <c r="F393"/>
    </row>
    <row r="394" spans="3:6" x14ac:dyDescent="0.3">
      <c r="C394"/>
      <c r="D394"/>
      <c r="E394"/>
      <c r="F394"/>
    </row>
    <row r="395" spans="3:6" x14ac:dyDescent="0.3">
      <c r="C395"/>
      <c r="D395"/>
      <c r="E395"/>
      <c r="F395"/>
    </row>
    <row r="396" spans="3:6" x14ac:dyDescent="0.3">
      <c r="C396"/>
      <c r="D396"/>
      <c r="E396"/>
      <c r="F396"/>
    </row>
    <row r="397" spans="3:6" x14ac:dyDescent="0.3">
      <c r="C397"/>
      <c r="D397"/>
      <c r="E397"/>
      <c r="F397"/>
    </row>
    <row r="398" spans="3:6" x14ac:dyDescent="0.3">
      <c r="C398"/>
      <c r="D398"/>
      <c r="E398"/>
      <c r="F398"/>
    </row>
    <row r="399" spans="3:6" x14ac:dyDescent="0.3">
      <c r="C399"/>
      <c r="D399"/>
      <c r="E399"/>
      <c r="F399"/>
    </row>
    <row r="400" spans="3:6" x14ac:dyDescent="0.3">
      <c r="C400"/>
      <c r="D400"/>
      <c r="E400"/>
      <c r="F400"/>
    </row>
    <row r="401" spans="3:6" x14ac:dyDescent="0.3">
      <c r="C401"/>
      <c r="D401"/>
      <c r="E401"/>
      <c r="F401"/>
    </row>
    <row r="402" spans="3:6" x14ac:dyDescent="0.3">
      <c r="C402"/>
      <c r="D402"/>
      <c r="E402"/>
      <c r="F402"/>
    </row>
    <row r="403" spans="3:6" x14ac:dyDescent="0.3">
      <c r="C403"/>
      <c r="D403"/>
      <c r="E403"/>
      <c r="F403"/>
    </row>
    <row r="404" spans="3:6" x14ac:dyDescent="0.3">
      <c r="C404"/>
      <c r="D404"/>
      <c r="E404"/>
      <c r="F404"/>
    </row>
    <row r="405" spans="3:6" x14ac:dyDescent="0.3">
      <c r="C405"/>
      <c r="D405"/>
      <c r="E405"/>
      <c r="F405"/>
    </row>
    <row r="406" spans="3:6" x14ac:dyDescent="0.3">
      <c r="C406"/>
      <c r="D406"/>
      <c r="E406"/>
      <c r="F406"/>
    </row>
    <row r="407" spans="3:6" x14ac:dyDescent="0.3">
      <c r="C407"/>
      <c r="D407"/>
      <c r="E407"/>
      <c r="F407"/>
    </row>
    <row r="408" spans="3:6" x14ac:dyDescent="0.3">
      <c r="C408"/>
      <c r="D408"/>
      <c r="E408"/>
      <c r="F408"/>
    </row>
    <row r="409" spans="3:6" x14ac:dyDescent="0.3">
      <c r="C409"/>
      <c r="D409"/>
      <c r="E409"/>
      <c r="F409"/>
    </row>
    <row r="410" spans="3:6" x14ac:dyDescent="0.3">
      <c r="C410"/>
      <c r="D410"/>
      <c r="E410"/>
      <c r="F410"/>
    </row>
    <row r="411" spans="3:6" x14ac:dyDescent="0.3">
      <c r="C411"/>
      <c r="D411"/>
      <c r="E411"/>
      <c r="F411"/>
    </row>
    <row r="412" spans="3:6" x14ac:dyDescent="0.3">
      <c r="C412"/>
      <c r="D412"/>
      <c r="E412"/>
      <c r="F412"/>
    </row>
    <row r="413" spans="3:6" x14ac:dyDescent="0.3">
      <c r="C413"/>
      <c r="D413"/>
      <c r="E413"/>
      <c r="F413"/>
    </row>
    <row r="414" spans="3:6" x14ac:dyDescent="0.3">
      <c r="C414"/>
      <c r="D414"/>
      <c r="E414"/>
      <c r="F414"/>
    </row>
    <row r="415" spans="3:6" x14ac:dyDescent="0.3">
      <c r="C415"/>
      <c r="D415"/>
      <c r="E415"/>
      <c r="F415"/>
    </row>
    <row r="416" spans="3:6" x14ac:dyDescent="0.3">
      <c r="C416"/>
      <c r="D416"/>
      <c r="E416"/>
      <c r="F416"/>
    </row>
    <row r="417" spans="3:6" x14ac:dyDescent="0.3">
      <c r="C417"/>
      <c r="D417"/>
      <c r="E417"/>
      <c r="F417"/>
    </row>
    <row r="418" spans="3:6" x14ac:dyDescent="0.3">
      <c r="C418"/>
      <c r="D418"/>
      <c r="E418"/>
      <c r="F418"/>
    </row>
    <row r="419" spans="3:6" x14ac:dyDescent="0.3">
      <c r="C419"/>
      <c r="D419"/>
      <c r="E419"/>
      <c r="F419"/>
    </row>
    <row r="420" spans="3:6" x14ac:dyDescent="0.3">
      <c r="C420"/>
      <c r="D420"/>
      <c r="E420"/>
      <c r="F420"/>
    </row>
    <row r="421" spans="3:6" x14ac:dyDescent="0.3">
      <c r="C421"/>
      <c r="D421"/>
      <c r="E421"/>
      <c r="F421"/>
    </row>
    <row r="422" spans="3:6" x14ac:dyDescent="0.3">
      <c r="C422"/>
      <c r="D422"/>
      <c r="E422"/>
      <c r="F422"/>
    </row>
    <row r="423" spans="3:6" x14ac:dyDescent="0.3">
      <c r="C423"/>
      <c r="D423"/>
      <c r="E423"/>
      <c r="F423"/>
    </row>
    <row r="424" spans="3:6" x14ac:dyDescent="0.3">
      <c r="C424"/>
      <c r="D424"/>
      <c r="E424"/>
      <c r="F424"/>
    </row>
    <row r="425" spans="3:6" x14ac:dyDescent="0.3">
      <c r="C425"/>
      <c r="D425"/>
      <c r="E425"/>
      <c r="F425"/>
    </row>
    <row r="426" spans="3:6" x14ac:dyDescent="0.3">
      <c r="C426"/>
      <c r="D426"/>
      <c r="E426"/>
      <c r="F426"/>
    </row>
    <row r="427" spans="3:6" x14ac:dyDescent="0.3">
      <c r="C427"/>
      <c r="D427"/>
      <c r="E427"/>
      <c r="F427"/>
    </row>
    <row r="428" spans="3:6" x14ac:dyDescent="0.3">
      <c r="C428"/>
      <c r="D428"/>
      <c r="E428"/>
      <c r="F428"/>
    </row>
    <row r="429" spans="3:6" x14ac:dyDescent="0.3">
      <c r="C429"/>
      <c r="D429"/>
      <c r="E429"/>
      <c r="F429"/>
    </row>
    <row r="430" spans="3:6" x14ac:dyDescent="0.3">
      <c r="C430"/>
      <c r="D430"/>
      <c r="E430"/>
      <c r="F430"/>
    </row>
    <row r="431" spans="3:6" x14ac:dyDescent="0.3">
      <c r="C431"/>
      <c r="D431"/>
      <c r="E431"/>
      <c r="F431"/>
    </row>
    <row r="432" spans="3:6" x14ac:dyDescent="0.3">
      <c r="C432"/>
      <c r="D432"/>
      <c r="E432"/>
      <c r="F432"/>
    </row>
    <row r="433" spans="3:6" x14ac:dyDescent="0.3">
      <c r="C433"/>
      <c r="D433"/>
      <c r="E433"/>
      <c r="F433"/>
    </row>
    <row r="434" spans="3:6" x14ac:dyDescent="0.3">
      <c r="C434"/>
      <c r="D434"/>
      <c r="E434"/>
      <c r="F434"/>
    </row>
    <row r="435" spans="3:6" x14ac:dyDescent="0.3">
      <c r="C435"/>
      <c r="D435"/>
      <c r="E435"/>
      <c r="F435"/>
    </row>
    <row r="436" spans="3:6" x14ac:dyDescent="0.3">
      <c r="C436"/>
      <c r="D436"/>
      <c r="E436"/>
      <c r="F436"/>
    </row>
    <row r="437" spans="3:6" x14ac:dyDescent="0.3">
      <c r="C437"/>
      <c r="D437"/>
      <c r="E437"/>
      <c r="F437"/>
    </row>
    <row r="438" spans="3:6" x14ac:dyDescent="0.3">
      <c r="C438"/>
      <c r="D438"/>
      <c r="E438"/>
      <c r="F438"/>
    </row>
    <row r="439" spans="3:6" x14ac:dyDescent="0.3">
      <c r="C439"/>
      <c r="D439"/>
      <c r="E439"/>
      <c r="F439"/>
    </row>
    <row r="440" spans="3:6" x14ac:dyDescent="0.3">
      <c r="C440"/>
      <c r="D440"/>
      <c r="E440"/>
      <c r="F440"/>
    </row>
    <row r="441" spans="3:6" x14ac:dyDescent="0.3">
      <c r="C441"/>
      <c r="D441"/>
      <c r="E441"/>
      <c r="F441"/>
    </row>
    <row r="442" spans="3:6" x14ac:dyDescent="0.3">
      <c r="C442"/>
      <c r="D442"/>
      <c r="E442"/>
      <c r="F442"/>
    </row>
    <row r="443" spans="3:6" x14ac:dyDescent="0.3">
      <c r="C443"/>
      <c r="D443"/>
      <c r="E443"/>
      <c r="F443"/>
    </row>
    <row r="444" spans="3:6" x14ac:dyDescent="0.3">
      <c r="C444"/>
      <c r="D444"/>
      <c r="E444"/>
      <c r="F444"/>
    </row>
    <row r="445" spans="3:6" x14ac:dyDescent="0.3">
      <c r="C445"/>
      <c r="D445"/>
      <c r="E445"/>
      <c r="F445"/>
    </row>
    <row r="446" spans="3:6" x14ac:dyDescent="0.3">
      <c r="C446"/>
      <c r="D446"/>
      <c r="E446"/>
      <c r="F446"/>
    </row>
    <row r="447" spans="3:6" x14ac:dyDescent="0.3">
      <c r="C447"/>
      <c r="D447"/>
      <c r="E447"/>
      <c r="F447"/>
    </row>
    <row r="448" spans="3:6" x14ac:dyDescent="0.3">
      <c r="C448"/>
      <c r="D448"/>
      <c r="E448"/>
      <c r="F448"/>
    </row>
    <row r="449" spans="3:6" x14ac:dyDescent="0.3">
      <c r="C449"/>
      <c r="D449"/>
      <c r="E449"/>
      <c r="F449"/>
    </row>
    <row r="450" spans="3:6" x14ac:dyDescent="0.3">
      <c r="C450"/>
      <c r="D450"/>
      <c r="E450"/>
      <c r="F450"/>
    </row>
    <row r="451" spans="3:6" x14ac:dyDescent="0.3">
      <c r="C451"/>
      <c r="D451"/>
      <c r="E451"/>
      <c r="F451"/>
    </row>
    <row r="452" spans="3:6" x14ac:dyDescent="0.3">
      <c r="C452"/>
      <c r="D452"/>
      <c r="E452"/>
      <c r="F452"/>
    </row>
    <row r="453" spans="3:6" x14ac:dyDescent="0.3">
      <c r="C453"/>
      <c r="D453"/>
      <c r="E453"/>
      <c r="F453"/>
    </row>
    <row r="454" spans="3:6" x14ac:dyDescent="0.3">
      <c r="C454"/>
      <c r="D454"/>
      <c r="E454"/>
      <c r="F454"/>
    </row>
    <row r="455" spans="3:6" x14ac:dyDescent="0.3">
      <c r="C455"/>
      <c r="D455"/>
      <c r="E455"/>
      <c r="F455"/>
    </row>
    <row r="456" spans="3:6" x14ac:dyDescent="0.3">
      <c r="C456"/>
      <c r="D456"/>
      <c r="E456"/>
      <c r="F456"/>
    </row>
    <row r="457" spans="3:6" x14ac:dyDescent="0.3">
      <c r="C457"/>
      <c r="D457"/>
      <c r="E457"/>
      <c r="F457"/>
    </row>
    <row r="458" spans="3:6" x14ac:dyDescent="0.3">
      <c r="C458"/>
      <c r="D458"/>
      <c r="E458"/>
      <c r="F458"/>
    </row>
    <row r="459" spans="3:6" x14ac:dyDescent="0.3">
      <c r="C459"/>
      <c r="D459"/>
      <c r="E459"/>
      <c r="F459"/>
    </row>
    <row r="460" spans="3:6" x14ac:dyDescent="0.3">
      <c r="C460"/>
      <c r="D460"/>
      <c r="E460"/>
      <c r="F460"/>
    </row>
    <row r="461" spans="3:6" x14ac:dyDescent="0.3">
      <c r="C461"/>
      <c r="D461"/>
      <c r="E461"/>
      <c r="F461"/>
    </row>
    <row r="462" spans="3:6" x14ac:dyDescent="0.3">
      <c r="C462"/>
      <c r="D462"/>
      <c r="E462"/>
      <c r="F462"/>
    </row>
    <row r="463" spans="3:6" x14ac:dyDescent="0.3">
      <c r="C463"/>
      <c r="D463"/>
      <c r="E463"/>
      <c r="F463"/>
    </row>
    <row r="464" spans="3:6" x14ac:dyDescent="0.3">
      <c r="C464"/>
      <c r="D464"/>
      <c r="E464"/>
      <c r="F464"/>
    </row>
    <row r="465" spans="3:6" x14ac:dyDescent="0.3">
      <c r="C465"/>
      <c r="D465"/>
      <c r="E465"/>
      <c r="F465"/>
    </row>
    <row r="466" spans="3:6" x14ac:dyDescent="0.3">
      <c r="C466"/>
      <c r="D466"/>
      <c r="E466"/>
      <c r="F466"/>
    </row>
    <row r="467" spans="3:6" x14ac:dyDescent="0.3">
      <c r="C467"/>
      <c r="D467"/>
      <c r="E467"/>
      <c r="F467"/>
    </row>
    <row r="468" spans="3:6" x14ac:dyDescent="0.3">
      <c r="C468"/>
      <c r="D468"/>
      <c r="E468"/>
      <c r="F468"/>
    </row>
    <row r="469" spans="3:6" x14ac:dyDescent="0.3">
      <c r="C469"/>
      <c r="D469"/>
      <c r="E469"/>
      <c r="F469"/>
    </row>
    <row r="470" spans="3:6" x14ac:dyDescent="0.3">
      <c r="C470"/>
      <c r="D470"/>
      <c r="E470"/>
      <c r="F470"/>
    </row>
    <row r="471" spans="3:6" x14ac:dyDescent="0.3">
      <c r="C471"/>
      <c r="D471"/>
      <c r="E471"/>
      <c r="F471"/>
    </row>
    <row r="472" spans="3:6" x14ac:dyDescent="0.3">
      <c r="C472"/>
      <c r="D472"/>
      <c r="E472"/>
      <c r="F472"/>
    </row>
    <row r="473" spans="3:6" x14ac:dyDescent="0.3">
      <c r="C473"/>
      <c r="D473"/>
      <c r="E473"/>
      <c r="F473"/>
    </row>
    <row r="474" spans="3:6" x14ac:dyDescent="0.3">
      <c r="C474"/>
      <c r="D474"/>
      <c r="E474"/>
      <c r="F474"/>
    </row>
    <row r="475" spans="3:6" x14ac:dyDescent="0.3">
      <c r="C475"/>
      <c r="D475"/>
      <c r="E475"/>
      <c r="F475"/>
    </row>
    <row r="476" spans="3:6" x14ac:dyDescent="0.3">
      <c r="C476"/>
      <c r="D476"/>
      <c r="E476"/>
      <c r="F476"/>
    </row>
    <row r="477" spans="3:6" x14ac:dyDescent="0.3">
      <c r="C477"/>
      <c r="D477"/>
      <c r="E477"/>
      <c r="F477"/>
    </row>
    <row r="478" spans="3:6" x14ac:dyDescent="0.3">
      <c r="C478"/>
      <c r="D478"/>
      <c r="E478"/>
      <c r="F478"/>
    </row>
    <row r="479" spans="3:6" x14ac:dyDescent="0.3">
      <c r="C479"/>
      <c r="D479"/>
      <c r="E479"/>
      <c r="F479"/>
    </row>
    <row r="480" spans="3:6" x14ac:dyDescent="0.3">
      <c r="C480"/>
      <c r="D480"/>
      <c r="E480"/>
      <c r="F480"/>
    </row>
    <row r="481" spans="3:6" x14ac:dyDescent="0.3">
      <c r="C481"/>
      <c r="D481"/>
      <c r="E481"/>
      <c r="F481"/>
    </row>
    <row r="482" spans="3:6" x14ac:dyDescent="0.3">
      <c r="C482"/>
      <c r="D482"/>
      <c r="E482"/>
      <c r="F482"/>
    </row>
    <row r="483" spans="3:6" x14ac:dyDescent="0.3">
      <c r="C483"/>
      <c r="D483"/>
      <c r="E483"/>
      <c r="F483"/>
    </row>
    <row r="484" spans="3:6" x14ac:dyDescent="0.3">
      <c r="C484"/>
      <c r="D484"/>
      <c r="E484"/>
      <c r="F484"/>
    </row>
    <row r="485" spans="3:6" x14ac:dyDescent="0.3">
      <c r="C485"/>
      <c r="D485"/>
      <c r="E485"/>
      <c r="F485"/>
    </row>
    <row r="486" spans="3:6" x14ac:dyDescent="0.3">
      <c r="C486"/>
      <c r="D486"/>
      <c r="E486"/>
      <c r="F486"/>
    </row>
    <row r="487" spans="3:6" x14ac:dyDescent="0.3">
      <c r="C487"/>
      <c r="D487"/>
      <c r="E487"/>
      <c r="F487"/>
    </row>
    <row r="488" spans="3:6" x14ac:dyDescent="0.3">
      <c r="C488"/>
      <c r="D488"/>
      <c r="E488"/>
      <c r="F488"/>
    </row>
    <row r="489" spans="3:6" x14ac:dyDescent="0.3">
      <c r="C489"/>
      <c r="D489"/>
      <c r="E489"/>
      <c r="F489"/>
    </row>
    <row r="490" spans="3:6" x14ac:dyDescent="0.3">
      <c r="C490"/>
      <c r="D490"/>
      <c r="E490"/>
      <c r="F490"/>
    </row>
    <row r="491" spans="3:6" x14ac:dyDescent="0.3">
      <c r="C491"/>
      <c r="D491"/>
      <c r="E491"/>
      <c r="F491"/>
    </row>
    <row r="492" spans="3:6" x14ac:dyDescent="0.3">
      <c r="C492"/>
      <c r="D492"/>
      <c r="E492"/>
      <c r="F492"/>
    </row>
    <row r="493" spans="3:6" x14ac:dyDescent="0.3">
      <c r="C493"/>
      <c r="D493"/>
      <c r="E493"/>
      <c r="F493"/>
    </row>
    <row r="494" spans="3:6" x14ac:dyDescent="0.3">
      <c r="C494"/>
      <c r="D494"/>
      <c r="E494"/>
      <c r="F494"/>
    </row>
    <row r="495" spans="3:6" x14ac:dyDescent="0.3">
      <c r="C495"/>
      <c r="D495"/>
      <c r="E495"/>
      <c r="F495"/>
    </row>
    <row r="496" spans="3:6" x14ac:dyDescent="0.3">
      <c r="C496"/>
      <c r="D496"/>
      <c r="E496"/>
      <c r="F496"/>
    </row>
    <row r="497" spans="3:6" x14ac:dyDescent="0.3">
      <c r="C497"/>
      <c r="D497"/>
      <c r="E497"/>
      <c r="F497"/>
    </row>
    <row r="498" spans="3:6" x14ac:dyDescent="0.3">
      <c r="C498"/>
      <c r="D498"/>
      <c r="E498"/>
      <c r="F498"/>
    </row>
    <row r="499" spans="3:6" x14ac:dyDescent="0.3">
      <c r="C499"/>
      <c r="D499"/>
      <c r="E499"/>
      <c r="F499"/>
    </row>
    <row r="500" spans="3:6" x14ac:dyDescent="0.3">
      <c r="C500"/>
      <c r="D500"/>
      <c r="E500"/>
      <c r="F500"/>
    </row>
    <row r="501" spans="3:6" x14ac:dyDescent="0.3">
      <c r="C501"/>
      <c r="D501"/>
      <c r="E501"/>
      <c r="F501"/>
    </row>
    <row r="502" spans="3:6" x14ac:dyDescent="0.3">
      <c r="C502"/>
      <c r="D502"/>
      <c r="E502"/>
      <c r="F502"/>
    </row>
    <row r="503" spans="3:6" x14ac:dyDescent="0.3">
      <c r="C503"/>
      <c r="D503"/>
      <c r="E503"/>
      <c r="F503"/>
    </row>
    <row r="504" spans="3:6" x14ac:dyDescent="0.3">
      <c r="C504"/>
      <c r="D504"/>
      <c r="E504"/>
      <c r="F504"/>
    </row>
    <row r="505" spans="3:6" x14ac:dyDescent="0.3">
      <c r="C505"/>
      <c r="D505"/>
      <c r="E505"/>
      <c r="F505"/>
    </row>
    <row r="506" spans="3:6" x14ac:dyDescent="0.3">
      <c r="C506"/>
      <c r="D506"/>
      <c r="E506"/>
      <c r="F506"/>
    </row>
    <row r="507" spans="3:6" x14ac:dyDescent="0.3">
      <c r="C507"/>
      <c r="D507"/>
      <c r="E507"/>
      <c r="F507"/>
    </row>
    <row r="508" spans="3:6" x14ac:dyDescent="0.3">
      <c r="C508"/>
      <c r="D508"/>
      <c r="E508"/>
      <c r="F508"/>
    </row>
    <row r="509" spans="3:6" x14ac:dyDescent="0.3">
      <c r="C509"/>
      <c r="D509"/>
      <c r="E509"/>
      <c r="F509"/>
    </row>
    <row r="510" spans="3:6" x14ac:dyDescent="0.3">
      <c r="C510"/>
      <c r="D510"/>
      <c r="E510"/>
      <c r="F510"/>
    </row>
    <row r="511" spans="3:6" x14ac:dyDescent="0.3">
      <c r="C511"/>
      <c r="D511"/>
      <c r="E511"/>
      <c r="F511"/>
    </row>
    <row r="512" spans="3:6" x14ac:dyDescent="0.3">
      <c r="C512"/>
      <c r="D512"/>
      <c r="E512"/>
      <c r="F512"/>
    </row>
    <row r="513" spans="3:6" x14ac:dyDescent="0.3">
      <c r="C513"/>
      <c r="D513"/>
      <c r="E513"/>
      <c r="F513"/>
    </row>
    <row r="514" spans="3:6" x14ac:dyDescent="0.3">
      <c r="C514"/>
      <c r="D514"/>
      <c r="E514"/>
      <c r="F514"/>
    </row>
    <row r="515" spans="3:6" x14ac:dyDescent="0.3">
      <c r="C515"/>
      <c r="D515"/>
      <c r="E515"/>
      <c r="F515"/>
    </row>
    <row r="516" spans="3:6" x14ac:dyDescent="0.3">
      <c r="C516"/>
      <c r="D516"/>
      <c r="E516"/>
      <c r="F516"/>
    </row>
    <row r="517" spans="3:6" x14ac:dyDescent="0.3">
      <c r="C517"/>
      <c r="D517"/>
      <c r="E517"/>
      <c r="F517"/>
    </row>
    <row r="518" spans="3:6" x14ac:dyDescent="0.3">
      <c r="C518"/>
      <c r="D518"/>
      <c r="E518"/>
      <c r="F518"/>
    </row>
    <row r="519" spans="3:6" x14ac:dyDescent="0.3">
      <c r="C519"/>
      <c r="D519"/>
      <c r="E519"/>
      <c r="F519"/>
    </row>
    <row r="520" spans="3:6" x14ac:dyDescent="0.3">
      <c r="C520"/>
      <c r="D520"/>
      <c r="E520"/>
      <c r="F520"/>
    </row>
    <row r="521" spans="3:6" x14ac:dyDescent="0.3">
      <c r="C521"/>
      <c r="D521"/>
      <c r="E521"/>
      <c r="F521"/>
    </row>
    <row r="522" spans="3:6" x14ac:dyDescent="0.3">
      <c r="C522"/>
      <c r="D522"/>
      <c r="E522"/>
      <c r="F522"/>
    </row>
    <row r="523" spans="3:6" x14ac:dyDescent="0.3">
      <c r="C523"/>
      <c r="D523"/>
      <c r="E523"/>
      <c r="F523"/>
    </row>
    <row r="524" spans="3:6" x14ac:dyDescent="0.3">
      <c r="C524"/>
      <c r="D524"/>
      <c r="E524"/>
      <c r="F524"/>
    </row>
    <row r="525" spans="3:6" x14ac:dyDescent="0.3">
      <c r="C525"/>
      <c r="D525"/>
      <c r="E525"/>
      <c r="F525"/>
    </row>
    <row r="526" spans="3:6" x14ac:dyDescent="0.3">
      <c r="C526"/>
      <c r="D526"/>
      <c r="E526"/>
      <c r="F526"/>
    </row>
    <row r="527" spans="3:6" x14ac:dyDescent="0.3">
      <c r="C527"/>
      <c r="D527"/>
      <c r="E527"/>
      <c r="F527"/>
    </row>
    <row r="528" spans="3:6" x14ac:dyDescent="0.3">
      <c r="C528"/>
      <c r="D528"/>
      <c r="E528"/>
      <c r="F528"/>
    </row>
    <row r="529" spans="3:6" x14ac:dyDescent="0.3">
      <c r="C529"/>
      <c r="D529"/>
      <c r="E529"/>
      <c r="F529"/>
    </row>
    <row r="530" spans="3:6" x14ac:dyDescent="0.3">
      <c r="C530"/>
      <c r="D530"/>
      <c r="E530"/>
      <c r="F530"/>
    </row>
    <row r="531" spans="3:6" x14ac:dyDescent="0.3">
      <c r="C531"/>
      <c r="D531"/>
      <c r="E531"/>
      <c r="F531"/>
    </row>
    <row r="532" spans="3:6" x14ac:dyDescent="0.3">
      <c r="C532"/>
      <c r="D532"/>
      <c r="E532"/>
      <c r="F532"/>
    </row>
    <row r="533" spans="3:6" x14ac:dyDescent="0.3">
      <c r="C533"/>
      <c r="D533"/>
      <c r="E533"/>
      <c r="F533"/>
    </row>
    <row r="534" spans="3:6" x14ac:dyDescent="0.3">
      <c r="C534"/>
      <c r="D534"/>
      <c r="E534"/>
      <c r="F534"/>
    </row>
    <row r="535" spans="3:6" x14ac:dyDescent="0.3">
      <c r="C535"/>
      <c r="D535"/>
      <c r="E535"/>
      <c r="F535"/>
    </row>
    <row r="536" spans="3:6" x14ac:dyDescent="0.3">
      <c r="C536"/>
      <c r="D536"/>
      <c r="E536"/>
      <c r="F536"/>
    </row>
    <row r="537" spans="3:6" x14ac:dyDescent="0.3">
      <c r="C537"/>
      <c r="D537"/>
      <c r="E537"/>
      <c r="F537"/>
    </row>
    <row r="538" spans="3:6" x14ac:dyDescent="0.3">
      <c r="C538"/>
      <c r="D538"/>
      <c r="E538"/>
      <c r="F538"/>
    </row>
    <row r="539" spans="3:6" x14ac:dyDescent="0.3">
      <c r="C539"/>
      <c r="D539"/>
      <c r="E539"/>
      <c r="F539"/>
    </row>
    <row r="540" spans="3:6" x14ac:dyDescent="0.3">
      <c r="C540"/>
      <c r="D540"/>
      <c r="E540"/>
      <c r="F540"/>
    </row>
    <row r="541" spans="3:6" x14ac:dyDescent="0.3">
      <c r="C541"/>
      <c r="D541"/>
      <c r="E541"/>
      <c r="F541"/>
    </row>
    <row r="542" spans="3:6" x14ac:dyDescent="0.3">
      <c r="C542"/>
      <c r="D542"/>
      <c r="E542"/>
      <c r="F542"/>
    </row>
    <row r="543" spans="3:6" x14ac:dyDescent="0.3">
      <c r="C543"/>
      <c r="D543"/>
      <c r="E543"/>
      <c r="F543"/>
    </row>
    <row r="544" spans="3:6" x14ac:dyDescent="0.3">
      <c r="C544"/>
      <c r="D544"/>
      <c r="E544"/>
      <c r="F544"/>
    </row>
    <row r="545" spans="3:6" x14ac:dyDescent="0.3">
      <c r="C545"/>
      <c r="D545"/>
      <c r="E545"/>
      <c r="F545"/>
    </row>
    <row r="546" spans="3:6" x14ac:dyDescent="0.3">
      <c r="C546"/>
      <c r="D546"/>
      <c r="E546"/>
      <c r="F546"/>
    </row>
    <row r="547" spans="3:6" x14ac:dyDescent="0.3">
      <c r="C547"/>
      <c r="D547"/>
      <c r="E547"/>
      <c r="F547"/>
    </row>
    <row r="548" spans="3:6" x14ac:dyDescent="0.3">
      <c r="C548"/>
      <c r="D548"/>
      <c r="E548"/>
      <c r="F548"/>
    </row>
    <row r="549" spans="3:6" x14ac:dyDescent="0.3">
      <c r="C549"/>
      <c r="D549"/>
      <c r="E549"/>
      <c r="F549"/>
    </row>
    <row r="550" spans="3:6" x14ac:dyDescent="0.3">
      <c r="C550"/>
      <c r="D550"/>
      <c r="E550"/>
      <c r="F550"/>
    </row>
    <row r="551" spans="3:6" x14ac:dyDescent="0.3">
      <c r="C551"/>
      <c r="D551"/>
      <c r="E551"/>
      <c r="F551"/>
    </row>
    <row r="552" spans="3:6" x14ac:dyDescent="0.3">
      <c r="C552"/>
      <c r="D552"/>
      <c r="E552"/>
      <c r="F552"/>
    </row>
    <row r="553" spans="3:6" x14ac:dyDescent="0.3">
      <c r="C553"/>
      <c r="D553"/>
      <c r="E553"/>
      <c r="F553"/>
    </row>
    <row r="554" spans="3:6" x14ac:dyDescent="0.3">
      <c r="C554"/>
      <c r="D554"/>
      <c r="E554"/>
      <c r="F554"/>
    </row>
    <row r="555" spans="3:6" x14ac:dyDescent="0.3">
      <c r="C555"/>
      <c r="D555"/>
      <c r="E555"/>
      <c r="F555"/>
    </row>
    <row r="556" spans="3:6" x14ac:dyDescent="0.3">
      <c r="C556"/>
      <c r="D556"/>
      <c r="E556"/>
      <c r="F556"/>
    </row>
    <row r="557" spans="3:6" x14ac:dyDescent="0.3">
      <c r="C557"/>
      <c r="D557"/>
      <c r="E557"/>
      <c r="F557"/>
    </row>
    <row r="558" spans="3:6" x14ac:dyDescent="0.3">
      <c r="C558"/>
      <c r="D558"/>
      <c r="E558"/>
      <c r="F558"/>
    </row>
    <row r="559" spans="3:6" x14ac:dyDescent="0.3">
      <c r="C559"/>
      <c r="D559"/>
      <c r="E559"/>
      <c r="F559"/>
    </row>
    <row r="560" spans="3:6" x14ac:dyDescent="0.3">
      <c r="C560"/>
      <c r="D560"/>
      <c r="E560"/>
      <c r="F560"/>
    </row>
    <row r="561" spans="3:6" x14ac:dyDescent="0.3">
      <c r="C561"/>
      <c r="D561"/>
      <c r="E561"/>
      <c r="F561"/>
    </row>
    <row r="562" spans="3:6" x14ac:dyDescent="0.3">
      <c r="C562"/>
      <c r="D562"/>
      <c r="E562"/>
      <c r="F562"/>
    </row>
    <row r="563" spans="3:6" x14ac:dyDescent="0.3">
      <c r="C563"/>
      <c r="D563"/>
      <c r="E563"/>
      <c r="F563"/>
    </row>
    <row r="564" spans="3:6" x14ac:dyDescent="0.3">
      <c r="C564"/>
      <c r="D564"/>
      <c r="E564"/>
      <c r="F564"/>
    </row>
    <row r="565" spans="3:6" x14ac:dyDescent="0.3">
      <c r="C565"/>
      <c r="D565"/>
      <c r="E565"/>
      <c r="F565"/>
    </row>
    <row r="566" spans="3:6" x14ac:dyDescent="0.3">
      <c r="C566"/>
      <c r="D566"/>
      <c r="E566"/>
      <c r="F566"/>
    </row>
    <row r="567" spans="3:6" x14ac:dyDescent="0.3">
      <c r="C567"/>
      <c r="D567"/>
      <c r="E567"/>
      <c r="F567"/>
    </row>
    <row r="568" spans="3:6" x14ac:dyDescent="0.3">
      <c r="C568"/>
      <c r="D568"/>
      <c r="E568"/>
      <c r="F568"/>
    </row>
    <row r="569" spans="3:6" x14ac:dyDescent="0.3">
      <c r="C569"/>
      <c r="D569"/>
      <c r="E569"/>
      <c r="F569"/>
    </row>
    <row r="570" spans="3:6" x14ac:dyDescent="0.3">
      <c r="C570"/>
      <c r="D570"/>
      <c r="E570"/>
      <c r="F570"/>
    </row>
    <row r="571" spans="3:6" x14ac:dyDescent="0.3">
      <c r="C571"/>
      <c r="D571"/>
      <c r="E571"/>
      <c r="F571"/>
    </row>
    <row r="572" spans="3:6" x14ac:dyDescent="0.3">
      <c r="C572"/>
      <c r="D572"/>
      <c r="E572"/>
      <c r="F572"/>
    </row>
    <row r="573" spans="3:6" x14ac:dyDescent="0.3">
      <c r="C573"/>
      <c r="D573"/>
      <c r="E573"/>
      <c r="F573"/>
    </row>
  </sheetData>
  <mergeCells count="2">
    <mergeCell ref="A3:A34"/>
    <mergeCell ref="A35:A40"/>
  </mergeCells>
  <pageMargins left="0.25" right="0.25" top="0.75" bottom="0.75" header="0.3" footer="0.3"/>
  <pageSetup paperSize="9" scale="38" orientation="landscape" r:id="rId1"/>
  <headerFooter>
    <oddFooter>&amp;C_x000D_&amp;1#&amp;"Aptos"&amp;10&amp;K000000 Informazione ad uso interno - Internal use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806C-B062-424F-AE5B-1021FD8F9116}">
  <sheetPr>
    <pageSetUpPr fitToPage="1"/>
  </sheetPr>
  <dimension ref="A1:AE50"/>
  <sheetViews>
    <sheetView zoomScale="90" zoomScaleNormal="90" workbookViewId="0">
      <pane ySplit="2" topLeftCell="A3" activePane="bottomLeft" state="frozen"/>
      <selection activeCell="T1" sqref="T1"/>
      <selection pane="bottomLeft"/>
    </sheetView>
  </sheetViews>
  <sheetFormatPr defaultRowHeight="14.4" x14ac:dyDescent="0.3"/>
  <cols>
    <col min="1" max="1" width="13" style="33" customWidth="1"/>
    <col min="2" max="2" width="14.5546875" style="38" bestFit="1" customWidth="1"/>
    <col min="3" max="3" width="40.21875" style="37" bestFit="1" customWidth="1"/>
    <col min="4" max="4" width="9.21875" style="37" bestFit="1" customWidth="1"/>
    <col min="5" max="5" width="37.33203125" style="39" bestFit="1" customWidth="1"/>
    <col min="6" max="6" width="27.44140625" style="39" bestFit="1" customWidth="1"/>
    <col min="7" max="8" width="8.77734375" style="35"/>
    <col min="9" max="9" width="18.21875" bestFit="1" customWidth="1"/>
    <col min="10" max="10" width="8.44140625" customWidth="1"/>
    <col min="11" max="12" width="8.77734375" style="37"/>
    <col min="13" max="13" width="2.77734375" style="37" customWidth="1"/>
    <col min="14" max="14" width="8.77734375" style="35"/>
    <col min="15" max="27" width="8.77734375" style="37"/>
    <col min="28" max="28" width="3.33203125" style="37" customWidth="1"/>
    <col min="29" max="29" width="12.33203125" bestFit="1" customWidth="1"/>
    <col min="31" max="31" width="26.77734375" bestFit="1" customWidth="1"/>
  </cols>
  <sheetData>
    <row r="1" spans="1:30" ht="30.6" customHeight="1" thickBot="1" x14ac:dyDescent="0.35">
      <c r="A1" s="67" t="s">
        <v>200</v>
      </c>
    </row>
    <row r="2" spans="1:30" ht="87" thickBot="1" x14ac:dyDescent="0.35">
      <c r="A2" s="66" t="s">
        <v>0</v>
      </c>
      <c r="B2" s="66" t="s">
        <v>1</v>
      </c>
      <c r="C2" s="66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/>
      <c r="N2" s="2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9</v>
      </c>
      <c r="X2" s="3" t="s">
        <v>21</v>
      </c>
      <c r="Y2" s="3" t="s">
        <v>22</v>
      </c>
      <c r="Z2" s="3" t="s">
        <v>23</v>
      </c>
      <c r="AA2" s="3" t="s">
        <v>24</v>
      </c>
      <c r="AB2" s="4"/>
      <c r="AC2" s="3" t="s">
        <v>25</v>
      </c>
      <c r="AD2" s="55" t="s">
        <v>190</v>
      </c>
    </row>
    <row r="3" spans="1:30" ht="19.95" customHeight="1" thickTop="1" thickBot="1" x14ac:dyDescent="0.35">
      <c r="A3" s="60" t="s">
        <v>26</v>
      </c>
      <c r="B3" s="5" t="s">
        <v>27</v>
      </c>
      <c r="C3" s="6" t="s">
        <v>28</v>
      </c>
      <c r="D3" s="7" t="s">
        <v>27</v>
      </c>
      <c r="E3" s="7" t="s">
        <v>29</v>
      </c>
      <c r="F3" s="8" t="s">
        <v>30</v>
      </c>
      <c r="G3" s="9">
        <v>0.25138888888888888</v>
      </c>
      <c r="H3" s="9">
        <v>0.40972222222222221</v>
      </c>
      <c r="I3" s="45">
        <f>+H3-G3</f>
        <v>0.15833333333333333</v>
      </c>
      <c r="J3" s="14">
        <f>+MINUTE(I3)+HOUR(I3)*60</f>
        <v>228</v>
      </c>
      <c r="K3" s="10">
        <v>289.30699999999996</v>
      </c>
      <c r="L3" s="10">
        <f>+K3/(J3/60)</f>
        <v>76.133421052631576</v>
      </c>
      <c r="M3" s="11"/>
      <c r="N3" s="9">
        <v>0.11145833333333331</v>
      </c>
      <c r="O3" s="10">
        <f>+HOUR(N3)*60+MINUTE(N3)</f>
        <v>160</v>
      </c>
      <c r="P3" s="10">
        <v>7.5</v>
      </c>
      <c r="Q3" s="10">
        <f>+O3+P3</f>
        <v>167.5</v>
      </c>
      <c r="R3" s="12">
        <v>1.8750000000000003E-2</v>
      </c>
      <c r="S3" s="10">
        <f>+HOUR(R3)*60+MINUTE(R3)</f>
        <v>27</v>
      </c>
      <c r="T3" s="10">
        <v>13</v>
      </c>
      <c r="U3" s="10">
        <v>20</v>
      </c>
      <c r="V3" s="13">
        <f>+T3+U3</f>
        <v>33</v>
      </c>
      <c r="W3" s="14">
        <f>+Q3+S3+V3</f>
        <v>227.5</v>
      </c>
      <c r="X3" s="15">
        <f>+T3/K3*100</f>
        <v>4.4934965279097989</v>
      </c>
      <c r="Y3" s="13">
        <f>+K3/(W3-V3)*60</f>
        <v>89.246375321336743</v>
      </c>
      <c r="Z3" s="13">
        <f>+K3/(W3-V3-P3)*60</f>
        <v>92.825775401069507</v>
      </c>
      <c r="AA3" s="16">
        <f>+L3/Z3</f>
        <v>0.82017543859649134</v>
      </c>
      <c r="AB3" s="17"/>
      <c r="AC3" s="13">
        <f>+AA3*K3</f>
        <v>237.2824956140351</v>
      </c>
    </row>
    <row r="4" spans="1:30" ht="19.95" customHeight="1" thickTop="1" thickBot="1" x14ac:dyDescent="0.35">
      <c r="A4" s="61"/>
      <c r="B4" s="18" t="s">
        <v>27</v>
      </c>
      <c r="C4" s="19" t="s">
        <v>31</v>
      </c>
      <c r="D4" s="20" t="s">
        <v>27</v>
      </c>
      <c r="E4" s="20" t="s">
        <v>32</v>
      </c>
      <c r="F4" s="21" t="s">
        <v>30</v>
      </c>
      <c r="G4" s="9">
        <v>9.0972222222222218E-2</v>
      </c>
      <c r="H4" s="9">
        <v>0.24791666666666667</v>
      </c>
      <c r="I4" s="45">
        <f t="shared" ref="I4:I38" si="0">+H4-G4</f>
        <v>0.15694444444444444</v>
      </c>
      <c r="J4" s="14">
        <f t="shared" ref="J4:J38" si="1">+MINUTE(I4)+HOUR(I4)*60</f>
        <v>226</v>
      </c>
      <c r="K4" s="10">
        <v>289.30700000000002</v>
      </c>
      <c r="L4" s="10">
        <f t="shared" ref="L4:L38" si="2">+K4/(J4/60)</f>
        <v>76.807168141592925</v>
      </c>
      <c r="M4" s="11"/>
      <c r="N4" s="9">
        <v>0.11145833333333335</v>
      </c>
      <c r="O4" s="10">
        <f t="shared" ref="O4:O38" si="3">+HOUR(N4)*60+MINUTE(N4)</f>
        <v>160</v>
      </c>
      <c r="P4" s="10">
        <v>8</v>
      </c>
      <c r="Q4" s="10">
        <f t="shared" ref="Q4:Q38" si="4">+O4+P4</f>
        <v>168</v>
      </c>
      <c r="R4" s="12">
        <v>1.6666666666666666E-2</v>
      </c>
      <c r="S4" s="10">
        <f t="shared" ref="S4:S38" si="5">+HOUR(R4)*60+MINUTE(R4)</f>
        <v>24</v>
      </c>
      <c r="T4" s="10">
        <v>10.5</v>
      </c>
      <c r="U4" s="10">
        <v>23</v>
      </c>
      <c r="V4" s="13">
        <f t="shared" ref="V4:V38" si="6">+T4+U4</f>
        <v>33.5</v>
      </c>
      <c r="W4" s="14">
        <f t="shared" ref="W4:W38" si="7">+Q4+S4+V4</f>
        <v>225.5</v>
      </c>
      <c r="X4" s="15">
        <f t="shared" ref="X4:X38" si="8">+T4/K4*100</f>
        <v>3.629362580234837</v>
      </c>
      <c r="Y4" s="13">
        <f t="shared" ref="Y4:Y38" si="9">+K4/(W4-V4)*60</f>
        <v>90.408437500000005</v>
      </c>
      <c r="Z4" s="13">
        <f t="shared" ref="Z4:Z38" si="10">+K4/(W4-V4-P4)*60</f>
        <v>94.339239130434777</v>
      </c>
      <c r="AA4" s="16">
        <f t="shared" ref="AA4:AA38" si="11">+L4/Z4</f>
        <v>0.81415929203539827</v>
      </c>
      <c r="AB4" s="17"/>
      <c r="AC4" s="13">
        <f t="shared" ref="AC4:AC38" si="12">+AA4*K4</f>
        <v>235.541982300885</v>
      </c>
    </row>
    <row r="5" spans="1:30" ht="19.95" customHeight="1" thickTop="1" thickBot="1" x14ac:dyDescent="0.35">
      <c r="A5" s="61"/>
      <c r="B5" s="5" t="s">
        <v>33</v>
      </c>
      <c r="C5" s="6" t="s">
        <v>34</v>
      </c>
      <c r="D5" s="7" t="s">
        <v>35</v>
      </c>
      <c r="E5" s="7" t="s">
        <v>36</v>
      </c>
      <c r="F5" s="8" t="s">
        <v>37</v>
      </c>
      <c r="G5" s="9">
        <v>4.1666666666666664E-2</v>
      </c>
      <c r="H5" s="9">
        <v>0.51388888888888884</v>
      </c>
      <c r="I5" s="45">
        <f t="shared" ref="I5:I21" si="13">+H5-G5</f>
        <v>0.47222222222222215</v>
      </c>
      <c r="J5" s="14">
        <f t="shared" ref="J5:J21" si="14">+MINUTE(I5)+HOUR(I5)*60</f>
        <v>680</v>
      </c>
      <c r="K5" s="10">
        <v>1386.694</v>
      </c>
      <c r="L5" s="10">
        <f t="shared" ref="L5:L22" si="15">+K5/(J5/60)</f>
        <v>122.35535294117646</v>
      </c>
      <c r="M5" s="22"/>
      <c r="N5" s="9">
        <v>0.32951388888888888</v>
      </c>
      <c r="O5" s="10">
        <f t="shared" ref="O5:O22" si="16">+HOUR(N5)*60+MINUTE(N5)</f>
        <v>474</v>
      </c>
      <c r="P5" s="10">
        <v>18.5</v>
      </c>
      <c r="Q5" s="10">
        <f t="shared" ref="Q5:Q22" si="17">+O5+P5</f>
        <v>492.5</v>
      </c>
      <c r="R5" s="12">
        <v>5.9722222222222218E-2</v>
      </c>
      <c r="S5" s="10">
        <f t="shared" ref="S5:S22" si="18">+HOUR(R5)*60+MINUTE(R5)</f>
        <v>86</v>
      </c>
      <c r="T5" s="10">
        <v>62.5</v>
      </c>
      <c r="U5" s="10">
        <v>38.5</v>
      </c>
      <c r="V5" s="13">
        <f t="shared" ref="V5:V22" si="19">+T5+U5</f>
        <v>101</v>
      </c>
      <c r="W5" s="14">
        <f t="shared" ref="W5:W22" si="20">+Q5+S5+V5</f>
        <v>679.5</v>
      </c>
      <c r="X5" s="15">
        <f t="shared" ref="X5:X22" si="21">+T5/K5*100</f>
        <v>4.5071226961391622</v>
      </c>
      <c r="Y5" s="13">
        <f t="shared" ref="Y5:Y22" si="22">+K5/(W5-V5)*60</f>
        <v>143.82305963699221</v>
      </c>
      <c r="Z5" s="13">
        <f t="shared" ref="Z5:Z22" si="23">+K5/(W5-V5-P5)*60</f>
        <v>148.57435714285714</v>
      </c>
      <c r="AA5" s="16">
        <f t="shared" ref="AA5:AA22" si="24">+L5/Z5</f>
        <v>0.82352941176470584</v>
      </c>
      <c r="AB5" s="17"/>
      <c r="AC5" s="13">
        <f t="shared" ref="AC5:AC22" si="25">+AA5*K5</f>
        <v>1141.9832941176469</v>
      </c>
    </row>
    <row r="6" spans="1:30" ht="19.95" customHeight="1" thickTop="1" thickBot="1" x14ac:dyDescent="0.35">
      <c r="A6" s="61"/>
      <c r="B6" s="23" t="s">
        <v>33</v>
      </c>
      <c r="C6" s="24" t="s">
        <v>38</v>
      </c>
      <c r="D6" s="24" t="s">
        <v>35</v>
      </c>
      <c r="E6" s="24" t="s">
        <v>39</v>
      </c>
      <c r="F6" s="24" t="s">
        <v>37</v>
      </c>
      <c r="G6" s="9">
        <v>0.27777777777777779</v>
      </c>
      <c r="H6" s="9">
        <v>0.75</v>
      </c>
      <c r="I6" s="45">
        <f t="shared" si="13"/>
        <v>0.47222222222222221</v>
      </c>
      <c r="J6" s="14">
        <f t="shared" si="14"/>
        <v>680</v>
      </c>
      <c r="K6" s="10">
        <v>1386.6940000000004</v>
      </c>
      <c r="L6" s="10">
        <f t="shared" si="15"/>
        <v>122.35535294117651</v>
      </c>
      <c r="M6" s="22"/>
      <c r="N6" s="9">
        <v>0.32604166666666656</v>
      </c>
      <c r="O6" s="10">
        <f t="shared" si="16"/>
        <v>469</v>
      </c>
      <c r="P6" s="10">
        <v>13</v>
      </c>
      <c r="Q6" s="10">
        <f t="shared" si="17"/>
        <v>482</v>
      </c>
      <c r="R6" s="12">
        <v>5.8333333333333334E-2</v>
      </c>
      <c r="S6" s="10">
        <f t="shared" si="18"/>
        <v>84</v>
      </c>
      <c r="T6" s="10">
        <v>63.5</v>
      </c>
      <c r="U6" s="10">
        <v>50</v>
      </c>
      <c r="V6" s="13">
        <f t="shared" si="19"/>
        <v>113.5</v>
      </c>
      <c r="W6" s="14">
        <f t="shared" si="20"/>
        <v>679.5</v>
      </c>
      <c r="X6" s="15">
        <f t="shared" si="21"/>
        <v>4.5792366592773881</v>
      </c>
      <c r="Y6" s="13">
        <f t="shared" si="22"/>
        <v>146.99936395759721</v>
      </c>
      <c r="Z6" s="13">
        <f t="shared" si="23"/>
        <v>150.45504520795666</v>
      </c>
      <c r="AA6" s="16">
        <f t="shared" si="24"/>
        <v>0.81323529411764695</v>
      </c>
      <c r="AB6" s="17"/>
      <c r="AC6" s="13">
        <f t="shared" si="25"/>
        <v>1127.7085029411767</v>
      </c>
    </row>
    <row r="7" spans="1:30" ht="19.95" customHeight="1" thickTop="1" thickBot="1" x14ac:dyDescent="0.35">
      <c r="A7" s="61"/>
      <c r="B7" s="23" t="s">
        <v>33</v>
      </c>
      <c r="C7" s="25" t="s">
        <v>40</v>
      </c>
      <c r="D7" s="26" t="s">
        <v>41</v>
      </c>
      <c r="E7" s="26" t="s">
        <v>36</v>
      </c>
      <c r="F7" s="27" t="s">
        <v>37</v>
      </c>
      <c r="G7" s="9">
        <v>6.25E-2</v>
      </c>
      <c r="H7" s="9">
        <v>0.53472222222222221</v>
      </c>
      <c r="I7" s="45">
        <f t="shared" si="13"/>
        <v>0.47222222222222221</v>
      </c>
      <c r="J7" s="14">
        <f t="shared" si="14"/>
        <v>680</v>
      </c>
      <c r="K7" s="10">
        <v>1386.694</v>
      </c>
      <c r="L7" s="10">
        <f t="shared" si="15"/>
        <v>122.35535294117646</v>
      </c>
      <c r="M7" s="22"/>
      <c r="N7" s="9">
        <v>0.32951388888888888</v>
      </c>
      <c r="O7" s="10">
        <f t="shared" si="16"/>
        <v>474</v>
      </c>
      <c r="P7" s="10">
        <v>18.5</v>
      </c>
      <c r="Q7" s="10">
        <f t="shared" si="17"/>
        <v>492.5</v>
      </c>
      <c r="R7" s="12">
        <v>5.9722222222222218E-2</v>
      </c>
      <c r="S7" s="10">
        <f t="shared" si="18"/>
        <v>86</v>
      </c>
      <c r="T7" s="10">
        <v>62.5</v>
      </c>
      <c r="U7" s="10">
        <v>38.5</v>
      </c>
      <c r="V7" s="13">
        <f t="shared" si="19"/>
        <v>101</v>
      </c>
      <c r="W7" s="14">
        <f t="shared" si="20"/>
        <v>679.5</v>
      </c>
      <c r="X7" s="15">
        <f t="shared" si="21"/>
        <v>4.5071226961391622</v>
      </c>
      <c r="Y7" s="13">
        <f t="shared" si="22"/>
        <v>143.82305963699221</v>
      </c>
      <c r="Z7" s="13">
        <f t="shared" si="23"/>
        <v>148.57435714285714</v>
      </c>
      <c r="AA7" s="16">
        <f t="shared" si="24"/>
        <v>0.82352941176470584</v>
      </c>
      <c r="AB7" s="17"/>
      <c r="AC7" s="13">
        <f t="shared" si="25"/>
        <v>1141.9832941176469</v>
      </c>
    </row>
    <row r="8" spans="1:30" ht="19.95" customHeight="1" thickTop="1" thickBot="1" x14ac:dyDescent="0.35">
      <c r="A8" s="61"/>
      <c r="B8" s="23" t="s">
        <v>33</v>
      </c>
      <c r="C8" s="24" t="s">
        <v>42</v>
      </c>
      <c r="D8" s="24" t="s">
        <v>41</v>
      </c>
      <c r="E8" s="24" t="s">
        <v>39</v>
      </c>
      <c r="F8" s="24" t="s">
        <v>37</v>
      </c>
      <c r="G8" s="9">
        <v>0.25694444444444442</v>
      </c>
      <c r="H8" s="9">
        <v>0.72916666666666663</v>
      </c>
      <c r="I8" s="45">
        <f t="shared" si="13"/>
        <v>0.47222222222222221</v>
      </c>
      <c r="J8" s="14">
        <f t="shared" si="14"/>
        <v>680</v>
      </c>
      <c r="K8" s="10">
        <v>1386.6940000000004</v>
      </c>
      <c r="L8" s="10">
        <f t="shared" si="15"/>
        <v>122.35535294117651</v>
      </c>
      <c r="M8" s="22"/>
      <c r="N8" s="9">
        <v>0.32604166666666656</v>
      </c>
      <c r="O8" s="10">
        <f t="shared" si="16"/>
        <v>469</v>
      </c>
      <c r="P8" s="10">
        <v>13</v>
      </c>
      <c r="Q8" s="10">
        <f t="shared" si="17"/>
        <v>482</v>
      </c>
      <c r="R8" s="12">
        <v>5.8333333333333334E-2</v>
      </c>
      <c r="S8" s="10">
        <f t="shared" si="18"/>
        <v>84</v>
      </c>
      <c r="T8" s="10">
        <v>59</v>
      </c>
      <c r="U8" s="10">
        <v>54.5</v>
      </c>
      <c r="V8" s="13">
        <f t="shared" si="19"/>
        <v>113.5</v>
      </c>
      <c r="W8" s="14">
        <f t="shared" si="20"/>
        <v>679.5</v>
      </c>
      <c r="X8" s="15">
        <f t="shared" si="21"/>
        <v>4.2547238251553683</v>
      </c>
      <c r="Y8" s="13">
        <f t="shared" si="22"/>
        <v>146.99936395759721</v>
      </c>
      <c r="Z8" s="13">
        <f t="shared" si="23"/>
        <v>150.45504520795666</v>
      </c>
      <c r="AA8" s="16">
        <f t="shared" si="24"/>
        <v>0.81323529411764695</v>
      </c>
      <c r="AB8" s="17"/>
      <c r="AC8" s="13">
        <f t="shared" si="25"/>
        <v>1127.7085029411767</v>
      </c>
    </row>
    <row r="9" spans="1:30" ht="19.95" customHeight="1" thickTop="1" thickBot="1" x14ac:dyDescent="0.35">
      <c r="A9" s="61"/>
      <c r="B9" s="23" t="s">
        <v>33</v>
      </c>
      <c r="C9" s="25" t="s">
        <v>43</v>
      </c>
      <c r="D9" s="26" t="s">
        <v>44</v>
      </c>
      <c r="E9" s="26" t="s">
        <v>45</v>
      </c>
      <c r="F9" s="27" t="s">
        <v>46</v>
      </c>
      <c r="G9" s="9">
        <v>4.8611111111111112E-2</v>
      </c>
      <c r="H9" s="9">
        <v>0.30694444444444446</v>
      </c>
      <c r="I9" s="45">
        <f t="shared" si="13"/>
        <v>0.25833333333333336</v>
      </c>
      <c r="J9" s="14">
        <f t="shared" si="14"/>
        <v>372</v>
      </c>
      <c r="K9" s="10">
        <v>930.45699999999999</v>
      </c>
      <c r="L9" s="10">
        <f t="shared" si="15"/>
        <v>150.07370967741934</v>
      </c>
      <c r="M9" s="22"/>
      <c r="N9" s="9">
        <v>0.1850694444444444</v>
      </c>
      <c r="O9" s="10">
        <f t="shared" si="16"/>
        <v>266</v>
      </c>
      <c r="P9" s="10">
        <v>5.5</v>
      </c>
      <c r="Q9" s="10">
        <f t="shared" si="17"/>
        <v>271.5</v>
      </c>
      <c r="R9" s="12">
        <v>2.1527777777777778E-2</v>
      </c>
      <c r="S9" s="10">
        <f t="shared" si="18"/>
        <v>31</v>
      </c>
      <c r="T9" s="10">
        <v>42</v>
      </c>
      <c r="U9" s="10">
        <v>27</v>
      </c>
      <c r="V9" s="13">
        <f t="shared" si="19"/>
        <v>69</v>
      </c>
      <c r="W9" s="14">
        <f t="shared" si="20"/>
        <v>371.5</v>
      </c>
      <c r="X9" s="15">
        <f t="shared" si="21"/>
        <v>4.5139109061461191</v>
      </c>
      <c r="Y9" s="13">
        <f t="shared" si="22"/>
        <v>184.55345454545454</v>
      </c>
      <c r="Z9" s="13">
        <f t="shared" si="23"/>
        <v>187.9711111111111</v>
      </c>
      <c r="AA9" s="16">
        <f t="shared" si="24"/>
        <v>0.79838709677419351</v>
      </c>
      <c r="AB9" s="17"/>
      <c r="AC9" s="13">
        <f t="shared" si="25"/>
        <v>742.8648629032258</v>
      </c>
    </row>
    <row r="10" spans="1:30" ht="19.95" customHeight="1" thickTop="1" thickBot="1" x14ac:dyDescent="0.35">
      <c r="A10" s="61"/>
      <c r="B10" s="23" t="s">
        <v>33</v>
      </c>
      <c r="C10" s="25" t="s">
        <v>47</v>
      </c>
      <c r="D10" s="26" t="s">
        <v>44</v>
      </c>
      <c r="E10" s="26" t="s">
        <v>48</v>
      </c>
      <c r="F10" s="27" t="s">
        <v>46</v>
      </c>
      <c r="G10" s="9">
        <v>0.19375000000000001</v>
      </c>
      <c r="H10" s="9">
        <v>0.4513888888888889</v>
      </c>
      <c r="I10" s="45">
        <f t="shared" si="13"/>
        <v>0.25763888888888886</v>
      </c>
      <c r="J10" s="14">
        <f t="shared" si="14"/>
        <v>371</v>
      </c>
      <c r="K10" s="10">
        <v>930.56899999999985</v>
      </c>
      <c r="L10" s="10">
        <f t="shared" si="15"/>
        <v>150.49633423180589</v>
      </c>
      <c r="M10" s="22"/>
      <c r="N10" s="9">
        <v>0.18194444444444438</v>
      </c>
      <c r="O10" s="10">
        <f t="shared" si="16"/>
        <v>262</v>
      </c>
      <c r="P10" s="10">
        <v>4</v>
      </c>
      <c r="Q10" s="10">
        <f t="shared" si="17"/>
        <v>266</v>
      </c>
      <c r="R10" s="12">
        <v>2.1527777777777774E-2</v>
      </c>
      <c r="S10" s="10">
        <f t="shared" si="18"/>
        <v>31</v>
      </c>
      <c r="T10" s="10">
        <v>36</v>
      </c>
      <c r="U10" s="10">
        <v>38</v>
      </c>
      <c r="V10" s="13">
        <f t="shared" si="19"/>
        <v>74</v>
      </c>
      <c r="W10" s="14">
        <f t="shared" si="20"/>
        <v>371</v>
      </c>
      <c r="X10" s="15">
        <f t="shared" si="21"/>
        <v>3.8686008237970539</v>
      </c>
      <c r="Y10" s="13">
        <f t="shared" si="22"/>
        <v>187.99373737373736</v>
      </c>
      <c r="Z10" s="13">
        <f t="shared" si="23"/>
        <v>190.56020477815699</v>
      </c>
      <c r="AA10" s="16">
        <f t="shared" si="24"/>
        <v>0.78975741239892161</v>
      </c>
      <c r="AB10" s="17"/>
      <c r="AC10" s="13">
        <f t="shared" si="25"/>
        <v>734.92376549865196</v>
      </c>
    </row>
    <row r="11" spans="1:30" ht="19.95" customHeight="1" thickTop="1" thickBot="1" x14ac:dyDescent="0.35">
      <c r="A11" s="61"/>
      <c r="B11" s="23" t="s">
        <v>33</v>
      </c>
      <c r="C11" s="25" t="s">
        <v>49</v>
      </c>
      <c r="D11" s="26" t="s">
        <v>50</v>
      </c>
      <c r="E11" s="26" t="s">
        <v>51</v>
      </c>
      <c r="F11" s="27" t="s">
        <v>46</v>
      </c>
      <c r="G11" s="9">
        <v>0.22430555555555556</v>
      </c>
      <c r="H11" s="9">
        <v>0.43055555555555558</v>
      </c>
      <c r="I11" s="45">
        <f t="shared" si="13"/>
        <v>0.20625000000000002</v>
      </c>
      <c r="J11" s="14">
        <f t="shared" si="14"/>
        <v>297</v>
      </c>
      <c r="K11" s="10">
        <v>713.78599999999994</v>
      </c>
      <c r="L11" s="10">
        <f t="shared" si="15"/>
        <v>144.19919191919189</v>
      </c>
      <c r="M11" s="22"/>
      <c r="N11" s="9">
        <v>0.14652777777777778</v>
      </c>
      <c r="O11" s="10">
        <f t="shared" si="16"/>
        <v>211</v>
      </c>
      <c r="P11" s="10">
        <v>3</v>
      </c>
      <c r="Q11" s="10">
        <f t="shared" si="17"/>
        <v>214</v>
      </c>
      <c r="R11" s="12">
        <v>2.0138888888888887E-2</v>
      </c>
      <c r="S11" s="10">
        <f t="shared" si="18"/>
        <v>29</v>
      </c>
      <c r="T11" s="10">
        <v>29</v>
      </c>
      <c r="U11" s="10">
        <v>25</v>
      </c>
      <c r="V11" s="13">
        <f t="shared" si="19"/>
        <v>54</v>
      </c>
      <c r="W11" s="14">
        <f t="shared" si="20"/>
        <v>297</v>
      </c>
      <c r="X11" s="15">
        <f t="shared" si="21"/>
        <v>4.0628423645182172</v>
      </c>
      <c r="Y11" s="13">
        <f t="shared" si="22"/>
        <v>176.24345679012345</v>
      </c>
      <c r="Z11" s="13">
        <f t="shared" si="23"/>
        <v>178.44649999999999</v>
      </c>
      <c r="AA11" s="16">
        <f t="shared" si="24"/>
        <v>0.80808080808080796</v>
      </c>
      <c r="AB11" s="17"/>
      <c r="AC11" s="13">
        <f t="shared" si="25"/>
        <v>576.79676767676756</v>
      </c>
    </row>
    <row r="12" spans="1:30" ht="19.95" customHeight="1" thickTop="1" thickBot="1" x14ac:dyDescent="0.35">
      <c r="A12" s="61"/>
      <c r="B12" s="18" t="s">
        <v>33</v>
      </c>
      <c r="C12" s="19" t="s">
        <v>52</v>
      </c>
      <c r="D12" s="20" t="s">
        <v>50</v>
      </c>
      <c r="E12" s="20" t="s">
        <v>53</v>
      </c>
      <c r="F12" s="21" t="s">
        <v>46</v>
      </c>
      <c r="G12" s="9">
        <v>6.9444444444444448E-2</v>
      </c>
      <c r="H12" s="9">
        <v>0.27569444444444446</v>
      </c>
      <c r="I12" s="45">
        <f t="shared" si="13"/>
        <v>0.20625000000000002</v>
      </c>
      <c r="J12" s="14">
        <f t="shared" si="14"/>
        <v>297</v>
      </c>
      <c r="K12" s="10">
        <v>713.67399999999998</v>
      </c>
      <c r="L12" s="10">
        <f t="shared" si="15"/>
        <v>144.17656565656566</v>
      </c>
      <c r="M12" s="22"/>
      <c r="N12" s="9">
        <v>0.14791666666666667</v>
      </c>
      <c r="O12" s="10">
        <f t="shared" si="16"/>
        <v>213</v>
      </c>
      <c r="P12" s="10">
        <v>3.5</v>
      </c>
      <c r="Q12" s="10">
        <f t="shared" si="17"/>
        <v>216.5</v>
      </c>
      <c r="R12" s="12">
        <v>2.013888888888889E-2</v>
      </c>
      <c r="S12" s="10">
        <f t="shared" si="18"/>
        <v>29</v>
      </c>
      <c r="T12" s="10">
        <v>40</v>
      </c>
      <c r="U12" s="10">
        <v>11.5</v>
      </c>
      <c r="V12" s="13">
        <f t="shared" si="19"/>
        <v>51.5</v>
      </c>
      <c r="W12" s="14">
        <f t="shared" si="20"/>
        <v>297</v>
      </c>
      <c r="X12" s="15">
        <f t="shared" si="21"/>
        <v>5.6047999506777604</v>
      </c>
      <c r="Y12" s="13">
        <f t="shared" si="22"/>
        <v>174.42134419551934</v>
      </c>
      <c r="Z12" s="13">
        <f t="shared" si="23"/>
        <v>176.94396694214876</v>
      </c>
      <c r="AA12" s="16">
        <f t="shared" si="24"/>
        <v>0.81481481481481477</v>
      </c>
      <c r="AB12" s="17"/>
      <c r="AC12" s="13">
        <f t="shared" si="25"/>
        <v>581.51214814814807</v>
      </c>
    </row>
    <row r="13" spans="1:30" ht="19.95" customHeight="1" thickTop="1" thickBot="1" x14ac:dyDescent="0.35">
      <c r="A13" s="61"/>
      <c r="B13" s="5" t="s">
        <v>54</v>
      </c>
      <c r="C13" s="6" t="s">
        <v>55</v>
      </c>
      <c r="D13" s="7" t="s">
        <v>56</v>
      </c>
      <c r="E13" s="7" t="s">
        <v>57</v>
      </c>
      <c r="F13" s="8" t="s">
        <v>37</v>
      </c>
      <c r="G13" s="9">
        <v>0.1361111111111111</v>
      </c>
      <c r="H13" s="9">
        <v>0.32430555555555557</v>
      </c>
      <c r="I13" s="45">
        <f t="shared" si="13"/>
        <v>0.18819444444444447</v>
      </c>
      <c r="J13" s="14">
        <f t="shared" si="14"/>
        <v>271</v>
      </c>
      <c r="K13" s="10">
        <v>787.7109999999999</v>
      </c>
      <c r="L13" s="10">
        <f t="shared" si="15"/>
        <v>174.40095940959407</v>
      </c>
      <c r="M13" s="22"/>
      <c r="N13" s="9">
        <v>0.14756944444444442</v>
      </c>
      <c r="O13" s="10">
        <f t="shared" si="16"/>
        <v>212</v>
      </c>
      <c r="P13" s="10">
        <v>5</v>
      </c>
      <c r="Q13" s="10">
        <f t="shared" si="17"/>
        <v>217</v>
      </c>
      <c r="R13" s="12">
        <v>9.0277777777777787E-3</v>
      </c>
      <c r="S13" s="10">
        <f t="shared" si="18"/>
        <v>13</v>
      </c>
      <c r="T13" s="10">
        <v>29.5</v>
      </c>
      <c r="U13" s="10">
        <v>11</v>
      </c>
      <c r="V13" s="13">
        <f t="shared" si="19"/>
        <v>40.5</v>
      </c>
      <c r="W13" s="14">
        <f t="shared" si="20"/>
        <v>270.5</v>
      </c>
      <c r="X13" s="15">
        <f t="shared" si="21"/>
        <v>3.7450283162225748</v>
      </c>
      <c r="Y13" s="13">
        <f t="shared" si="22"/>
        <v>205.4898260869565</v>
      </c>
      <c r="Z13" s="13">
        <f t="shared" si="23"/>
        <v>210.05626666666663</v>
      </c>
      <c r="AA13" s="16">
        <f t="shared" si="24"/>
        <v>0.8302583025830258</v>
      </c>
      <c r="AB13" s="17"/>
      <c r="AC13" s="13">
        <f t="shared" si="25"/>
        <v>654.00359778597772</v>
      </c>
    </row>
    <row r="14" spans="1:30" ht="19.95" customHeight="1" thickTop="1" thickBot="1" x14ac:dyDescent="0.35">
      <c r="A14" s="61"/>
      <c r="B14" s="23" t="s">
        <v>54</v>
      </c>
      <c r="C14" s="25" t="s">
        <v>58</v>
      </c>
      <c r="D14" s="26" t="s">
        <v>56</v>
      </c>
      <c r="E14" s="26" t="s">
        <v>59</v>
      </c>
      <c r="F14" s="27" t="s">
        <v>37</v>
      </c>
      <c r="G14" s="9">
        <v>0.1763888888888889</v>
      </c>
      <c r="H14" s="9">
        <v>0.36388888888888887</v>
      </c>
      <c r="I14" s="45">
        <f t="shared" si="13"/>
        <v>0.18749999999999997</v>
      </c>
      <c r="J14" s="14">
        <f t="shared" si="14"/>
        <v>270</v>
      </c>
      <c r="K14" s="10">
        <v>787.71100000000013</v>
      </c>
      <c r="L14" s="10">
        <f t="shared" si="15"/>
        <v>175.04688888888893</v>
      </c>
      <c r="M14" s="22"/>
      <c r="N14" s="9">
        <v>0.14756944444444442</v>
      </c>
      <c r="O14" s="10">
        <f t="shared" si="16"/>
        <v>212</v>
      </c>
      <c r="P14" s="10">
        <v>2</v>
      </c>
      <c r="Q14" s="10">
        <f t="shared" si="17"/>
        <v>214</v>
      </c>
      <c r="R14" s="12">
        <v>9.0277777777777787E-3</v>
      </c>
      <c r="S14" s="10">
        <f t="shared" si="18"/>
        <v>13</v>
      </c>
      <c r="T14" s="10">
        <v>29</v>
      </c>
      <c r="U14" s="10">
        <v>13.5</v>
      </c>
      <c r="V14" s="13">
        <f t="shared" si="19"/>
        <v>42.5</v>
      </c>
      <c r="W14" s="14">
        <f t="shared" si="20"/>
        <v>269.5</v>
      </c>
      <c r="X14" s="15">
        <f t="shared" si="21"/>
        <v>3.6815532600154111</v>
      </c>
      <c r="Y14" s="13">
        <f t="shared" si="22"/>
        <v>208.20555066079299</v>
      </c>
      <c r="Z14" s="13">
        <f t="shared" si="23"/>
        <v>210.05626666666669</v>
      </c>
      <c r="AA14" s="16">
        <f t="shared" si="24"/>
        <v>0.83333333333333348</v>
      </c>
      <c r="AB14" s="17"/>
      <c r="AC14" s="13">
        <f t="shared" si="25"/>
        <v>656.42583333333357</v>
      </c>
    </row>
    <row r="15" spans="1:30" ht="19.95" customHeight="1" thickTop="1" thickBot="1" x14ac:dyDescent="0.35">
      <c r="A15" s="61"/>
      <c r="B15" s="23" t="s">
        <v>54</v>
      </c>
      <c r="C15" s="25" t="s">
        <v>60</v>
      </c>
      <c r="D15" s="26" t="s">
        <v>61</v>
      </c>
      <c r="E15" s="26" t="s">
        <v>57</v>
      </c>
      <c r="F15" s="27" t="s">
        <v>37</v>
      </c>
      <c r="G15" s="9">
        <v>0.12430555555555556</v>
      </c>
      <c r="H15" s="9">
        <v>0.31041666666666667</v>
      </c>
      <c r="I15" s="45">
        <f t="shared" si="13"/>
        <v>0.18611111111111112</v>
      </c>
      <c r="J15" s="14">
        <f t="shared" si="14"/>
        <v>268</v>
      </c>
      <c r="K15" s="10">
        <v>787.7109999999999</v>
      </c>
      <c r="L15" s="10">
        <f t="shared" si="15"/>
        <v>176.35320895522386</v>
      </c>
      <c r="M15" s="22"/>
      <c r="N15" s="9">
        <v>0.14652777777777776</v>
      </c>
      <c r="O15" s="10">
        <f t="shared" si="16"/>
        <v>211</v>
      </c>
      <c r="P15" s="10">
        <v>5</v>
      </c>
      <c r="Q15" s="10">
        <f t="shared" si="17"/>
        <v>216</v>
      </c>
      <c r="R15" s="12">
        <v>7.6388888888888895E-3</v>
      </c>
      <c r="S15" s="10">
        <f t="shared" si="18"/>
        <v>11</v>
      </c>
      <c r="T15" s="10">
        <v>31</v>
      </c>
      <c r="U15" s="10">
        <v>10</v>
      </c>
      <c r="V15" s="13">
        <f t="shared" si="19"/>
        <v>41</v>
      </c>
      <c r="W15" s="14">
        <f t="shared" si="20"/>
        <v>268</v>
      </c>
      <c r="X15" s="15">
        <f t="shared" si="21"/>
        <v>3.9354534848440612</v>
      </c>
      <c r="Y15" s="13">
        <f t="shared" si="22"/>
        <v>208.20555066079294</v>
      </c>
      <c r="Z15" s="13">
        <f t="shared" si="23"/>
        <v>212.89486486486484</v>
      </c>
      <c r="AA15" s="16">
        <f t="shared" si="24"/>
        <v>0.82835820895522383</v>
      </c>
      <c r="AB15" s="17"/>
      <c r="AC15" s="13">
        <f t="shared" si="25"/>
        <v>652.5068731343282</v>
      </c>
    </row>
    <row r="16" spans="1:30" ht="19.95" customHeight="1" thickTop="1" thickBot="1" x14ac:dyDescent="0.35">
      <c r="A16" s="61"/>
      <c r="B16" s="23" t="s">
        <v>54</v>
      </c>
      <c r="C16" s="25" t="s">
        <v>62</v>
      </c>
      <c r="D16" s="26" t="s">
        <v>61</v>
      </c>
      <c r="E16" s="26" t="s">
        <v>59</v>
      </c>
      <c r="F16" s="27" t="s">
        <v>37</v>
      </c>
      <c r="G16" s="9">
        <v>0.19027777777777777</v>
      </c>
      <c r="H16" s="9">
        <v>0.37569444444444444</v>
      </c>
      <c r="I16" s="45">
        <f t="shared" si="13"/>
        <v>0.18541666666666667</v>
      </c>
      <c r="J16" s="14">
        <f t="shared" si="14"/>
        <v>267</v>
      </c>
      <c r="K16" s="10">
        <v>787.71100000000013</v>
      </c>
      <c r="L16" s="10">
        <f t="shared" si="15"/>
        <v>177.01370786516856</v>
      </c>
      <c r="M16" s="22"/>
      <c r="N16" s="9">
        <v>0.14687499999999998</v>
      </c>
      <c r="O16" s="10">
        <f t="shared" si="16"/>
        <v>211</v>
      </c>
      <c r="P16" s="10">
        <v>2</v>
      </c>
      <c r="Q16" s="10">
        <f t="shared" si="17"/>
        <v>213</v>
      </c>
      <c r="R16" s="12">
        <v>7.6388888888888895E-3</v>
      </c>
      <c r="S16" s="10">
        <f t="shared" si="18"/>
        <v>11</v>
      </c>
      <c r="T16" s="10">
        <v>26</v>
      </c>
      <c r="U16" s="10">
        <v>16.5</v>
      </c>
      <c r="V16" s="13">
        <f t="shared" si="19"/>
        <v>42.5</v>
      </c>
      <c r="W16" s="14">
        <f t="shared" si="20"/>
        <v>266.5</v>
      </c>
      <c r="X16" s="15">
        <f t="shared" si="21"/>
        <v>3.3007029227724374</v>
      </c>
      <c r="Y16" s="13">
        <f t="shared" si="22"/>
        <v>210.99401785714289</v>
      </c>
      <c r="Z16" s="13">
        <f t="shared" si="23"/>
        <v>212.8948648648649</v>
      </c>
      <c r="AA16" s="16">
        <f t="shared" si="24"/>
        <v>0.83146067415730329</v>
      </c>
      <c r="AB16" s="17"/>
      <c r="AC16" s="13">
        <f t="shared" si="25"/>
        <v>654.9507191011237</v>
      </c>
    </row>
    <row r="17" spans="1:29" ht="19.95" customHeight="1" thickTop="1" thickBot="1" x14ac:dyDescent="0.35">
      <c r="A17" s="61"/>
      <c r="B17" s="23" t="s">
        <v>54</v>
      </c>
      <c r="C17" s="25" t="s">
        <v>63</v>
      </c>
      <c r="D17" s="26" t="s">
        <v>64</v>
      </c>
      <c r="E17" s="26" t="s">
        <v>65</v>
      </c>
      <c r="F17" s="27" t="s">
        <v>37</v>
      </c>
      <c r="G17" s="9">
        <v>0.10347222222222222</v>
      </c>
      <c r="H17" s="9">
        <v>0.23680555555555555</v>
      </c>
      <c r="I17" s="45">
        <f t="shared" si="13"/>
        <v>0.13333333333333333</v>
      </c>
      <c r="J17" s="14">
        <f t="shared" si="14"/>
        <v>192</v>
      </c>
      <c r="K17" s="10">
        <v>565.31399999999996</v>
      </c>
      <c r="L17" s="10">
        <f t="shared" si="15"/>
        <v>176.66062499999998</v>
      </c>
      <c r="M17" s="22"/>
      <c r="N17" s="9">
        <v>0.10694444444444444</v>
      </c>
      <c r="O17" s="10">
        <f t="shared" si="16"/>
        <v>154</v>
      </c>
      <c r="P17" s="10">
        <v>2</v>
      </c>
      <c r="Q17" s="10">
        <f t="shared" si="17"/>
        <v>156</v>
      </c>
      <c r="R17" s="12">
        <v>2.0833333333333333E-3</v>
      </c>
      <c r="S17" s="10">
        <f t="shared" si="18"/>
        <v>3</v>
      </c>
      <c r="T17" s="10">
        <v>20.5</v>
      </c>
      <c r="U17" s="10">
        <v>12.5</v>
      </c>
      <c r="V17" s="13">
        <f t="shared" si="19"/>
        <v>33</v>
      </c>
      <c r="W17" s="14">
        <f t="shared" si="20"/>
        <v>192</v>
      </c>
      <c r="X17" s="15">
        <f t="shared" si="21"/>
        <v>3.6263032580123618</v>
      </c>
      <c r="Y17" s="13">
        <f t="shared" si="22"/>
        <v>213.32603773584904</v>
      </c>
      <c r="Z17" s="13">
        <f t="shared" si="23"/>
        <v>216.04356687898087</v>
      </c>
      <c r="AA17" s="16">
        <f t="shared" si="24"/>
        <v>0.81770833333333337</v>
      </c>
      <c r="AB17" s="17"/>
      <c r="AC17" s="13">
        <f t="shared" si="25"/>
        <v>462.26196874999999</v>
      </c>
    </row>
    <row r="18" spans="1:29" ht="19.95" customHeight="1" thickTop="1" thickBot="1" x14ac:dyDescent="0.35">
      <c r="A18" s="61"/>
      <c r="B18" s="23" t="s">
        <v>54</v>
      </c>
      <c r="C18" s="25" t="s">
        <v>66</v>
      </c>
      <c r="D18" s="26" t="s">
        <v>64</v>
      </c>
      <c r="E18" s="26" t="s">
        <v>67</v>
      </c>
      <c r="F18" s="27" t="s">
        <v>37</v>
      </c>
      <c r="G18" s="9">
        <v>0.26319444444444445</v>
      </c>
      <c r="H18" s="9">
        <v>0.39652777777777776</v>
      </c>
      <c r="I18" s="45">
        <f t="shared" si="13"/>
        <v>0.1333333333333333</v>
      </c>
      <c r="J18" s="14">
        <f t="shared" si="14"/>
        <v>192</v>
      </c>
      <c r="K18" s="10">
        <v>565.31400000000008</v>
      </c>
      <c r="L18" s="10">
        <f t="shared" si="15"/>
        <v>176.66062500000001</v>
      </c>
      <c r="M18" s="22"/>
      <c r="N18" s="9">
        <v>0.10729166666666667</v>
      </c>
      <c r="O18" s="10">
        <f t="shared" si="16"/>
        <v>154</v>
      </c>
      <c r="P18" s="10">
        <v>1</v>
      </c>
      <c r="Q18" s="10">
        <f t="shared" si="17"/>
        <v>155</v>
      </c>
      <c r="R18" s="12">
        <v>2.0833333333333333E-3</v>
      </c>
      <c r="S18" s="10">
        <f t="shared" si="18"/>
        <v>3</v>
      </c>
      <c r="T18" s="10">
        <v>17</v>
      </c>
      <c r="U18" s="10">
        <v>16.5</v>
      </c>
      <c r="V18" s="13">
        <f t="shared" si="19"/>
        <v>33.5</v>
      </c>
      <c r="W18" s="14">
        <f t="shared" si="20"/>
        <v>191.5</v>
      </c>
      <c r="X18" s="15">
        <f t="shared" si="21"/>
        <v>3.0071783115224457</v>
      </c>
      <c r="Y18" s="13">
        <f t="shared" si="22"/>
        <v>214.6762025316456</v>
      </c>
      <c r="Z18" s="13">
        <f t="shared" si="23"/>
        <v>216.04356687898093</v>
      </c>
      <c r="AA18" s="16">
        <f t="shared" si="24"/>
        <v>0.81770833333333326</v>
      </c>
      <c r="AB18" s="17"/>
      <c r="AC18" s="13">
        <f t="shared" si="25"/>
        <v>462.26196874999999</v>
      </c>
    </row>
    <row r="19" spans="1:29" ht="19.95" customHeight="1" thickTop="1" thickBot="1" x14ac:dyDescent="0.35">
      <c r="A19" s="61"/>
      <c r="B19" s="23" t="s">
        <v>54</v>
      </c>
      <c r="C19" s="25" t="s">
        <v>68</v>
      </c>
      <c r="D19" s="26" t="s">
        <v>69</v>
      </c>
      <c r="E19" s="26" t="s">
        <v>65</v>
      </c>
      <c r="F19" s="27" t="s">
        <v>37</v>
      </c>
      <c r="G19" s="9">
        <v>0.11527777777777778</v>
      </c>
      <c r="H19" s="9">
        <v>0.24861111111111112</v>
      </c>
      <c r="I19" s="45">
        <f t="shared" si="13"/>
        <v>0.13333333333333333</v>
      </c>
      <c r="J19" s="14">
        <f t="shared" si="14"/>
        <v>192</v>
      </c>
      <c r="K19" s="10">
        <v>565.31399999999996</v>
      </c>
      <c r="L19" s="10">
        <f t="shared" si="15"/>
        <v>176.66062499999998</v>
      </c>
      <c r="M19" s="22"/>
      <c r="N19" s="9">
        <v>0.10694444444444444</v>
      </c>
      <c r="O19" s="10">
        <f t="shared" si="16"/>
        <v>154</v>
      </c>
      <c r="P19" s="10">
        <v>2</v>
      </c>
      <c r="Q19" s="10">
        <f t="shared" si="17"/>
        <v>156</v>
      </c>
      <c r="R19" s="12">
        <v>2.0833333333333333E-3</v>
      </c>
      <c r="S19" s="10">
        <f t="shared" si="18"/>
        <v>3</v>
      </c>
      <c r="T19" s="10">
        <v>22.5</v>
      </c>
      <c r="U19" s="10">
        <v>10.5</v>
      </c>
      <c r="V19" s="13">
        <f t="shared" si="19"/>
        <v>33</v>
      </c>
      <c r="W19" s="14">
        <f t="shared" si="20"/>
        <v>192</v>
      </c>
      <c r="X19" s="15">
        <f t="shared" si="21"/>
        <v>3.9800889417208842</v>
      </c>
      <c r="Y19" s="13">
        <f t="shared" si="22"/>
        <v>213.32603773584904</v>
      </c>
      <c r="Z19" s="13">
        <f t="shared" si="23"/>
        <v>216.04356687898087</v>
      </c>
      <c r="AA19" s="16">
        <f t="shared" si="24"/>
        <v>0.81770833333333337</v>
      </c>
      <c r="AB19" s="17"/>
      <c r="AC19" s="13">
        <f t="shared" si="25"/>
        <v>462.26196874999999</v>
      </c>
    </row>
    <row r="20" spans="1:29" ht="19.95" customHeight="1" thickTop="1" thickBot="1" x14ac:dyDescent="0.35">
      <c r="A20" s="61"/>
      <c r="B20" s="18" t="s">
        <v>54</v>
      </c>
      <c r="C20" s="19" t="s">
        <v>70</v>
      </c>
      <c r="D20" s="20" t="s">
        <v>69</v>
      </c>
      <c r="E20" s="20" t="s">
        <v>67</v>
      </c>
      <c r="F20" s="21" t="s">
        <v>37</v>
      </c>
      <c r="G20" s="9">
        <v>0.25138888888888888</v>
      </c>
      <c r="H20" s="9">
        <v>0.38472222222222224</v>
      </c>
      <c r="I20" s="45">
        <f t="shared" si="13"/>
        <v>0.13333333333333336</v>
      </c>
      <c r="J20" s="14">
        <f t="shared" si="14"/>
        <v>192</v>
      </c>
      <c r="K20" s="10">
        <v>565.31400000000008</v>
      </c>
      <c r="L20" s="10">
        <f t="shared" si="15"/>
        <v>176.66062500000001</v>
      </c>
      <c r="M20" s="22"/>
      <c r="N20" s="9">
        <v>0.10729166666666667</v>
      </c>
      <c r="O20" s="10">
        <f t="shared" si="16"/>
        <v>154</v>
      </c>
      <c r="P20" s="10">
        <v>1</v>
      </c>
      <c r="Q20" s="10">
        <f t="shared" si="17"/>
        <v>155</v>
      </c>
      <c r="R20" s="12">
        <v>2.0833333333333333E-3</v>
      </c>
      <c r="S20" s="10">
        <f t="shared" si="18"/>
        <v>3</v>
      </c>
      <c r="T20" s="10">
        <v>20</v>
      </c>
      <c r="U20" s="10">
        <v>13.5</v>
      </c>
      <c r="V20" s="13">
        <f t="shared" si="19"/>
        <v>33.5</v>
      </c>
      <c r="W20" s="14">
        <f t="shared" si="20"/>
        <v>191.5</v>
      </c>
      <c r="X20" s="15">
        <f t="shared" si="21"/>
        <v>3.5378568370852301</v>
      </c>
      <c r="Y20" s="13">
        <f t="shared" si="22"/>
        <v>214.6762025316456</v>
      </c>
      <c r="Z20" s="13">
        <f t="shared" si="23"/>
        <v>216.04356687898093</v>
      </c>
      <c r="AA20" s="16">
        <f t="shared" si="24"/>
        <v>0.81770833333333326</v>
      </c>
      <c r="AB20" s="17"/>
      <c r="AC20" s="13">
        <f t="shared" si="25"/>
        <v>462.26196874999999</v>
      </c>
    </row>
    <row r="21" spans="1:29" ht="19.95" customHeight="1" thickTop="1" thickBot="1" x14ac:dyDescent="0.35">
      <c r="A21" s="61"/>
      <c r="B21" s="5" t="s">
        <v>71</v>
      </c>
      <c r="C21" s="6" t="s">
        <v>72</v>
      </c>
      <c r="D21" s="7" t="s">
        <v>73</v>
      </c>
      <c r="E21" s="7" t="s">
        <v>74</v>
      </c>
      <c r="F21" s="8" t="s">
        <v>37</v>
      </c>
      <c r="G21" s="9">
        <v>0.22152777777777777</v>
      </c>
      <c r="H21" s="9">
        <v>0.43611111111111112</v>
      </c>
      <c r="I21" s="45">
        <f t="shared" si="13"/>
        <v>0.21458333333333335</v>
      </c>
      <c r="J21" s="14">
        <f t="shared" si="14"/>
        <v>309</v>
      </c>
      <c r="K21" s="10">
        <v>612.43400000000008</v>
      </c>
      <c r="L21" s="10">
        <f t="shared" si="15"/>
        <v>118.91922330097088</v>
      </c>
      <c r="M21" s="22"/>
      <c r="N21" s="9">
        <v>0.15312500000000001</v>
      </c>
      <c r="O21" s="10">
        <f t="shared" si="16"/>
        <v>220</v>
      </c>
      <c r="P21" s="10">
        <v>10.5</v>
      </c>
      <c r="Q21" s="10">
        <f t="shared" si="17"/>
        <v>230.5</v>
      </c>
      <c r="R21" s="12">
        <v>1.9444444444444445E-2</v>
      </c>
      <c r="S21" s="10">
        <f t="shared" si="18"/>
        <v>28</v>
      </c>
      <c r="T21" s="10">
        <v>36.5</v>
      </c>
      <c r="U21" s="10">
        <v>13.5</v>
      </c>
      <c r="V21" s="13">
        <f t="shared" si="19"/>
        <v>50</v>
      </c>
      <c r="W21" s="14">
        <f t="shared" si="20"/>
        <v>308.5</v>
      </c>
      <c r="X21" s="15">
        <f t="shared" si="21"/>
        <v>5.9598258751147055</v>
      </c>
      <c r="Y21" s="13">
        <f t="shared" si="22"/>
        <v>142.15102514506771</v>
      </c>
      <c r="Z21" s="13">
        <f t="shared" si="23"/>
        <v>148.16951612903227</v>
      </c>
      <c r="AA21" s="16">
        <f t="shared" si="24"/>
        <v>0.80258899676375406</v>
      </c>
      <c r="AB21" s="17"/>
      <c r="AC21" s="13">
        <f t="shared" si="25"/>
        <v>491.53278964401301</v>
      </c>
    </row>
    <row r="22" spans="1:29" ht="19.95" customHeight="1" thickTop="1" thickBot="1" x14ac:dyDescent="0.35">
      <c r="A22" s="61"/>
      <c r="B22" s="23" t="s">
        <v>71</v>
      </c>
      <c r="C22" s="25" t="s">
        <v>75</v>
      </c>
      <c r="D22" s="26" t="s">
        <v>73</v>
      </c>
      <c r="E22" s="26" t="s">
        <v>76</v>
      </c>
      <c r="F22" s="27" t="s">
        <v>37</v>
      </c>
      <c r="G22" s="9">
        <v>6.9444444444444448E-2</v>
      </c>
      <c r="H22" s="9">
        <v>0.27847222222222223</v>
      </c>
      <c r="I22" s="45">
        <f t="shared" si="0"/>
        <v>0.20902777777777778</v>
      </c>
      <c r="J22" s="14">
        <f t="shared" si="1"/>
        <v>301</v>
      </c>
      <c r="K22" s="10">
        <v>612.43399999999997</v>
      </c>
      <c r="L22" s="10">
        <f t="shared" si="15"/>
        <v>122.07986710963455</v>
      </c>
      <c r="M22" s="22"/>
      <c r="N22" s="9">
        <v>0.15277777777777776</v>
      </c>
      <c r="O22" s="10">
        <f t="shared" si="16"/>
        <v>220</v>
      </c>
      <c r="P22" s="10">
        <v>9.5</v>
      </c>
      <c r="Q22" s="10">
        <f t="shared" si="17"/>
        <v>229.5</v>
      </c>
      <c r="R22" s="12">
        <v>1.9444444444444445E-2</v>
      </c>
      <c r="S22" s="10">
        <f t="shared" si="18"/>
        <v>28</v>
      </c>
      <c r="T22" s="10">
        <v>29.5</v>
      </c>
      <c r="U22" s="10">
        <v>14</v>
      </c>
      <c r="V22" s="13">
        <f t="shared" si="19"/>
        <v>43.5</v>
      </c>
      <c r="W22" s="14">
        <f t="shared" si="20"/>
        <v>301</v>
      </c>
      <c r="X22" s="15">
        <f t="shared" si="21"/>
        <v>4.8168455702981872</v>
      </c>
      <c r="Y22" s="13">
        <f t="shared" si="22"/>
        <v>142.70306796116503</v>
      </c>
      <c r="Z22" s="13">
        <f t="shared" si="23"/>
        <v>148.16951612903225</v>
      </c>
      <c r="AA22" s="16">
        <f t="shared" si="24"/>
        <v>0.82392026578073096</v>
      </c>
      <c r="AB22" s="17"/>
      <c r="AC22" s="13">
        <f t="shared" si="25"/>
        <v>504.59678405315617</v>
      </c>
    </row>
    <row r="23" spans="1:29" ht="19.95" customHeight="1" thickTop="1" thickBot="1" x14ac:dyDescent="0.35">
      <c r="A23" s="61"/>
      <c r="B23" s="23" t="s">
        <v>71</v>
      </c>
      <c r="C23" s="25" t="s">
        <v>77</v>
      </c>
      <c r="D23" s="26" t="s">
        <v>78</v>
      </c>
      <c r="E23" s="26" t="s">
        <v>74</v>
      </c>
      <c r="F23" s="27" t="s">
        <v>37</v>
      </c>
      <c r="G23" s="9">
        <v>0.24236111111111111</v>
      </c>
      <c r="H23" s="9">
        <v>0.45694444444444443</v>
      </c>
      <c r="I23" s="45">
        <f t="shared" ref="I23:I28" si="26">+H23-G23</f>
        <v>0.21458333333333332</v>
      </c>
      <c r="J23" s="14">
        <f t="shared" ref="J23:J28" si="27">+MINUTE(I23)+HOUR(I23)*60</f>
        <v>309</v>
      </c>
      <c r="K23" s="10">
        <v>612.43400000000008</v>
      </c>
      <c r="L23" s="10">
        <f t="shared" si="2"/>
        <v>118.91922330097088</v>
      </c>
      <c r="M23" s="22"/>
      <c r="N23" s="9">
        <v>0.15312500000000001</v>
      </c>
      <c r="O23" s="10">
        <f t="shared" si="3"/>
        <v>220</v>
      </c>
      <c r="P23" s="10">
        <v>10.5</v>
      </c>
      <c r="Q23" s="10">
        <f t="shared" si="4"/>
        <v>230.5</v>
      </c>
      <c r="R23" s="12">
        <v>1.9444444444444445E-2</v>
      </c>
      <c r="S23" s="10">
        <f t="shared" si="5"/>
        <v>28</v>
      </c>
      <c r="T23" s="10">
        <v>36.5</v>
      </c>
      <c r="U23" s="10">
        <v>13.5</v>
      </c>
      <c r="V23" s="13">
        <f t="shared" si="6"/>
        <v>50</v>
      </c>
      <c r="W23" s="14">
        <f t="shared" si="7"/>
        <v>308.5</v>
      </c>
      <c r="X23" s="15">
        <f t="shared" si="8"/>
        <v>5.9598258751147055</v>
      </c>
      <c r="Y23" s="13">
        <f t="shared" si="9"/>
        <v>142.15102514506771</v>
      </c>
      <c r="Z23" s="13">
        <f t="shared" si="10"/>
        <v>148.16951612903227</v>
      </c>
      <c r="AA23" s="16">
        <f t="shared" si="11"/>
        <v>0.80258899676375406</v>
      </c>
      <c r="AB23" s="17"/>
      <c r="AC23" s="13">
        <f t="shared" si="12"/>
        <v>491.53278964401301</v>
      </c>
    </row>
    <row r="24" spans="1:29" ht="19.95" customHeight="1" thickTop="1" thickBot="1" x14ac:dyDescent="0.35">
      <c r="A24" s="61"/>
      <c r="B24" s="23" t="s">
        <v>71</v>
      </c>
      <c r="C24" s="25" t="s">
        <v>79</v>
      </c>
      <c r="D24" s="26" t="s">
        <v>78</v>
      </c>
      <c r="E24" s="26" t="s">
        <v>76</v>
      </c>
      <c r="F24" s="27" t="s">
        <v>37</v>
      </c>
      <c r="G24" s="9">
        <v>4.8611111111111112E-2</v>
      </c>
      <c r="H24" s="9">
        <v>0.25763888888888886</v>
      </c>
      <c r="I24" s="45">
        <f t="shared" si="26"/>
        <v>0.20902777777777776</v>
      </c>
      <c r="J24" s="14">
        <f t="shared" si="27"/>
        <v>301</v>
      </c>
      <c r="K24" s="10">
        <v>612.43399999999997</v>
      </c>
      <c r="L24" s="10">
        <f t="shared" si="2"/>
        <v>122.07986710963455</v>
      </c>
      <c r="M24" s="22"/>
      <c r="N24" s="9">
        <v>0.15277777777777776</v>
      </c>
      <c r="O24" s="10">
        <f t="shared" si="3"/>
        <v>220</v>
      </c>
      <c r="P24" s="10">
        <v>9</v>
      </c>
      <c r="Q24" s="10">
        <f t="shared" si="4"/>
        <v>229</v>
      </c>
      <c r="R24" s="12">
        <v>1.9444444444444445E-2</v>
      </c>
      <c r="S24" s="10">
        <f t="shared" si="5"/>
        <v>28</v>
      </c>
      <c r="T24" s="10">
        <v>29</v>
      </c>
      <c r="U24" s="10">
        <v>15</v>
      </c>
      <c r="V24" s="13">
        <f t="shared" si="6"/>
        <v>44</v>
      </c>
      <c r="W24" s="14">
        <f t="shared" si="7"/>
        <v>301</v>
      </c>
      <c r="X24" s="15">
        <f t="shared" si="8"/>
        <v>4.735204119954151</v>
      </c>
      <c r="Y24" s="13">
        <f t="shared" si="9"/>
        <v>142.98070038910507</v>
      </c>
      <c r="Z24" s="13">
        <f t="shared" si="10"/>
        <v>148.16951612903225</v>
      </c>
      <c r="AA24" s="16">
        <f t="shared" si="11"/>
        <v>0.82392026578073096</v>
      </c>
      <c r="AB24" s="17"/>
      <c r="AC24" s="13">
        <f t="shared" si="12"/>
        <v>504.59678405315617</v>
      </c>
    </row>
    <row r="25" spans="1:29" ht="19.95" customHeight="1" thickTop="1" thickBot="1" x14ac:dyDescent="0.35">
      <c r="A25" s="61"/>
      <c r="B25" s="23" t="s">
        <v>80</v>
      </c>
      <c r="C25" s="25" t="s">
        <v>81</v>
      </c>
      <c r="D25" s="26" t="s">
        <v>82</v>
      </c>
      <c r="E25" s="26" t="s">
        <v>83</v>
      </c>
      <c r="F25" s="27" t="s">
        <v>84</v>
      </c>
      <c r="G25" s="9">
        <v>0.16944444444444445</v>
      </c>
      <c r="H25" s="9">
        <v>0.39861111111111114</v>
      </c>
      <c r="I25" s="45">
        <f t="shared" si="26"/>
        <v>0.22916666666666669</v>
      </c>
      <c r="J25" s="14">
        <f t="shared" si="27"/>
        <v>330</v>
      </c>
      <c r="K25" s="10">
        <v>736.60799999999995</v>
      </c>
      <c r="L25" s="10">
        <f t="shared" si="2"/>
        <v>133.92872727272726</v>
      </c>
      <c r="M25" s="22"/>
      <c r="N25" s="9">
        <v>0.16458333333333333</v>
      </c>
      <c r="O25" s="10">
        <f t="shared" si="3"/>
        <v>237</v>
      </c>
      <c r="P25" s="10">
        <v>1</v>
      </c>
      <c r="Q25" s="10">
        <f t="shared" si="4"/>
        <v>238</v>
      </c>
      <c r="R25" s="12">
        <v>2.7777777777777773E-2</v>
      </c>
      <c r="S25" s="10">
        <f t="shared" si="5"/>
        <v>40</v>
      </c>
      <c r="T25" s="10">
        <v>41.5</v>
      </c>
      <c r="U25" s="10">
        <v>10.5</v>
      </c>
      <c r="V25" s="13">
        <f t="shared" si="6"/>
        <v>52</v>
      </c>
      <c r="W25" s="14">
        <f t="shared" si="7"/>
        <v>330</v>
      </c>
      <c r="X25" s="15">
        <f t="shared" si="8"/>
        <v>5.6339328380902733</v>
      </c>
      <c r="Y25" s="13">
        <f t="shared" si="9"/>
        <v>158.98014388489207</v>
      </c>
      <c r="Z25" s="13">
        <f t="shared" si="10"/>
        <v>159.55407942238267</v>
      </c>
      <c r="AA25" s="16">
        <f t="shared" si="11"/>
        <v>0.83939393939393936</v>
      </c>
      <c r="AB25" s="17"/>
      <c r="AC25" s="13">
        <f t="shared" si="12"/>
        <v>618.30429090909081</v>
      </c>
    </row>
    <row r="26" spans="1:29" ht="19.95" customHeight="1" thickTop="1" thickBot="1" x14ac:dyDescent="0.35">
      <c r="A26" s="61"/>
      <c r="B26" s="23" t="s">
        <v>80</v>
      </c>
      <c r="C26" s="25" t="s">
        <v>85</v>
      </c>
      <c r="D26" s="26" t="s">
        <v>86</v>
      </c>
      <c r="E26" s="26" t="s">
        <v>83</v>
      </c>
      <c r="F26" s="27" t="s">
        <v>84</v>
      </c>
      <c r="G26" s="9">
        <v>0.18333333333333332</v>
      </c>
      <c r="H26" s="9">
        <v>0.41041666666666665</v>
      </c>
      <c r="I26" s="45">
        <f t="shared" si="26"/>
        <v>0.22708333333333333</v>
      </c>
      <c r="J26" s="14">
        <f t="shared" si="27"/>
        <v>327</v>
      </c>
      <c r="K26" s="10">
        <v>736.60799999999995</v>
      </c>
      <c r="L26" s="10">
        <f t="shared" si="2"/>
        <v>135.15743119266054</v>
      </c>
      <c r="M26" s="22"/>
      <c r="N26" s="9">
        <v>0.16076388888888887</v>
      </c>
      <c r="O26" s="10">
        <f t="shared" si="3"/>
        <v>231</v>
      </c>
      <c r="P26" s="10">
        <v>0.5</v>
      </c>
      <c r="Q26" s="10">
        <f t="shared" si="4"/>
        <v>231.5</v>
      </c>
      <c r="R26" s="12">
        <v>2.8472222222222222E-2</v>
      </c>
      <c r="S26" s="10">
        <f t="shared" si="5"/>
        <v>41</v>
      </c>
      <c r="T26" s="10">
        <v>43</v>
      </c>
      <c r="U26" s="10">
        <v>11</v>
      </c>
      <c r="V26" s="13">
        <f t="shared" si="6"/>
        <v>54</v>
      </c>
      <c r="W26" s="14">
        <f t="shared" si="7"/>
        <v>326.5</v>
      </c>
      <c r="X26" s="15">
        <f t="shared" si="8"/>
        <v>5.8375689647682352</v>
      </c>
      <c r="Y26" s="13">
        <f t="shared" si="9"/>
        <v>162.18891743119266</v>
      </c>
      <c r="Z26" s="13">
        <f t="shared" si="10"/>
        <v>162.48705882352942</v>
      </c>
      <c r="AA26" s="16">
        <f t="shared" si="11"/>
        <v>0.83180428134556561</v>
      </c>
      <c r="AB26" s="17"/>
      <c r="AC26" s="13">
        <f t="shared" si="12"/>
        <v>612.71368807339434</v>
      </c>
    </row>
    <row r="27" spans="1:29" ht="19.95" customHeight="1" thickTop="1" thickBot="1" x14ac:dyDescent="0.35">
      <c r="A27" s="61"/>
      <c r="B27" s="23" t="s">
        <v>80</v>
      </c>
      <c r="C27" s="25" t="s">
        <v>87</v>
      </c>
      <c r="D27" s="26" t="s">
        <v>82</v>
      </c>
      <c r="E27" s="26" t="s">
        <v>88</v>
      </c>
      <c r="F27" s="27" t="s">
        <v>84</v>
      </c>
      <c r="G27" s="9">
        <v>0.10138888888888889</v>
      </c>
      <c r="H27" s="9">
        <v>0.33124999999999999</v>
      </c>
      <c r="I27" s="45">
        <f t="shared" si="26"/>
        <v>0.2298611111111111</v>
      </c>
      <c r="J27" s="14">
        <f t="shared" si="27"/>
        <v>331</v>
      </c>
      <c r="K27" s="10">
        <v>736.49599999999987</v>
      </c>
      <c r="L27" s="10">
        <f t="shared" si="2"/>
        <v>133.50380664652565</v>
      </c>
      <c r="M27" s="22"/>
      <c r="N27" s="9">
        <v>0.1645833333333333</v>
      </c>
      <c r="O27" s="10">
        <f t="shared" si="3"/>
        <v>237</v>
      </c>
      <c r="P27" s="10">
        <v>0.5</v>
      </c>
      <c r="Q27" s="10">
        <f t="shared" si="4"/>
        <v>237.5</v>
      </c>
      <c r="R27" s="12">
        <v>2.7777777777777776E-2</v>
      </c>
      <c r="S27" s="10">
        <f t="shared" si="5"/>
        <v>40</v>
      </c>
      <c r="T27" s="10">
        <v>38.5</v>
      </c>
      <c r="U27" s="10">
        <v>15</v>
      </c>
      <c r="V27" s="13">
        <f t="shared" si="6"/>
        <v>53.5</v>
      </c>
      <c r="W27" s="14">
        <f t="shared" si="7"/>
        <v>331</v>
      </c>
      <c r="X27" s="15">
        <f t="shared" si="8"/>
        <v>5.2274554104842403</v>
      </c>
      <c r="Y27" s="13">
        <f t="shared" si="9"/>
        <v>159.24237837837833</v>
      </c>
      <c r="Z27" s="13">
        <f t="shared" si="10"/>
        <v>159.52981949458481</v>
      </c>
      <c r="AA27" s="16">
        <f t="shared" si="11"/>
        <v>0.83685800604229599</v>
      </c>
      <c r="AB27" s="17"/>
      <c r="AC27" s="13">
        <f t="shared" si="12"/>
        <v>616.3425740181267</v>
      </c>
    </row>
    <row r="28" spans="1:29" ht="19.95" customHeight="1" thickTop="1" thickBot="1" x14ac:dyDescent="0.35">
      <c r="A28" s="61"/>
      <c r="B28" s="18" t="s">
        <v>80</v>
      </c>
      <c r="C28" s="19" t="s">
        <v>89</v>
      </c>
      <c r="D28" s="20" t="s">
        <v>86</v>
      </c>
      <c r="E28" s="20" t="s">
        <v>88</v>
      </c>
      <c r="F28" s="21" t="s">
        <v>84</v>
      </c>
      <c r="G28" s="9">
        <v>8.6805555555555552E-2</v>
      </c>
      <c r="H28" s="9">
        <v>0.31736111111111109</v>
      </c>
      <c r="I28" s="45">
        <f t="shared" si="26"/>
        <v>0.23055555555555554</v>
      </c>
      <c r="J28" s="14">
        <f t="shared" si="27"/>
        <v>332</v>
      </c>
      <c r="K28" s="10">
        <v>736.49599999999987</v>
      </c>
      <c r="L28" s="10">
        <f t="shared" si="2"/>
        <v>133.10168674698792</v>
      </c>
      <c r="M28" s="22"/>
      <c r="N28" s="9">
        <v>0.15972222222222221</v>
      </c>
      <c r="O28" s="10">
        <f t="shared" si="3"/>
        <v>230</v>
      </c>
      <c r="P28" s="10">
        <v>2.5</v>
      </c>
      <c r="Q28" s="10">
        <f t="shared" si="4"/>
        <v>232.5</v>
      </c>
      <c r="R28" s="12">
        <v>2.7777777777777776E-2</v>
      </c>
      <c r="S28" s="10">
        <f t="shared" si="5"/>
        <v>40</v>
      </c>
      <c r="T28" s="10">
        <v>37</v>
      </c>
      <c r="U28" s="10">
        <v>22.5</v>
      </c>
      <c r="V28" s="13">
        <f t="shared" si="6"/>
        <v>59.5</v>
      </c>
      <c r="W28" s="14">
        <f t="shared" si="7"/>
        <v>332</v>
      </c>
      <c r="X28" s="15">
        <f t="shared" si="8"/>
        <v>5.0237883165692692</v>
      </c>
      <c r="Y28" s="13">
        <f t="shared" si="9"/>
        <v>162.16425688073392</v>
      </c>
      <c r="Z28" s="13">
        <f t="shared" si="10"/>
        <v>163.66577777777775</v>
      </c>
      <c r="AA28" s="16">
        <f t="shared" si="11"/>
        <v>0.81325301204819278</v>
      </c>
      <c r="AB28" s="17"/>
      <c r="AC28" s="13">
        <f t="shared" si="12"/>
        <v>598.95759036144568</v>
      </c>
    </row>
    <row r="29" spans="1:29" ht="19.95" customHeight="1" thickTop="1" thickBot="1" x14ac:dyDescent="0.35">
      <c r="A29" s="61"/>
      <c r="B29" s="5" t="s">
        <v>90</v>
      </c>
      <c r="C29" s="6" t="s">
        <v>91</v>
      </c>
      <c r="D29" s="7" t="s">
        <v>90</v>
      </c>
      <c r="E29" s="7" t="s">
        <v>92</v>
      </c>
      <c r="F29" s="8" t="s">
        <v>46</v>
      </c>
      <c r="G29" s="9">
        <v>4.8611111111111112E-2</v>
      </c>
      <c r="H29" s="9">
        <v>0.39305555555555555</v>
      </c>
      <c r="I29" s="45">
        <f t="shared" si="0"/>
        <v>0.34444444444444444</v>
      </c>
      <c r="J29" s="14">
        <f t="shared" si="1"/>
        <v>496</v>
      </c>
      <c r="K29" s="10">
        <v>1011.136</v>
      </c>
      <c r="L29" s="10">
        <f>+K29/(J29/60)</f>
        <v>122.3148387096774</v>
      </c>
      <c r="M29" s="11"/>
      <c r="N29" s="9">
        <v>0.27256944444444442</v>
      </c>
      <c r="O29" s="10">
        <f>+HOUR(N29)*60+MINUTE(N29)</f>
        <v>392</v>
      </c>
      <c r="P29" s="10">
        <v>2.5</v>
      </c>
      <c r="Q29" s="10">
        <f>+O29+P29</f>
        <v>394.5</v>
      </c>
      <c r="R29" s="12">
        <v>1.9444444444444441E-2</v>
      </c>
      <c r="S29" s="10">
        <f>+HOUR(R29)*60+MINUTE(R29)</f>
        <v>28</v>
      </c>
      <c r="T29" s="10">
        <v>21.5</v>
      </c>
      <c r="U29" s="10">
        <v>51.5</v>
      </c>
      <c r="V29" s="13">
        <f>+T29+U29</f>
        <v>73</v>
      </c>
      <c r="W29" s="14">
        <f>+Q29+S29+V29</f>
        <v>495.5</v>
      </c>
      <c r="X29" s="15">
        <f>+T29/K29*100</f>
        <v>2.1263212861573519</v>
      </c>
      <c r="Y29" s="13">
        <f>+K29/(W29-V29)*60</f>
        <v>143.59327810650888</v>
      </c>
      <c r="Z29" s="13">
        <f>+K29/(W29-V29-P29)*60</f>
        <v>144.44800000000001</v>
      </c>
      <c r="AA29" s="16">
        <f>+L29/Z29</f>
        <v>0.8467741935483869</v>
      </c>
      <c r="AB29" s="17"/>
      <c r="AC29" s="13">
        <f>+AA29*K29</f>
        <v>856.20387096774175</v>
      </c>
    </row>
    <row r="30" spans="1:29" ht="19.95" customHeight="1" thickTop="1" thickBot="1" x14ac:dyDescent="0.35">
      <c r="A30" s="61"/>
      <c r="B30" s="18" t="s">
        <v>90</v>
      </c>
      <c r="C30" s="19" t="s">
        <v>93</v>
      </c>
      <c r="D30" s="20" t="s">
        <v>90</v>
      </c>
      <c r="E30" s="20" t="s">
        <v>94</v>
      </c>
      <c r="F30" s="21" t="s">
        <v>46</v>
      </c>
      <c r="G30" s="9">
        <v>0.10694444444444444</v>
      </c>
      <c r="H30" s="9">
        <v>0.4513888888888889</v>
      </c>
      <c r="I30" s="45">
        <f t="shared" si="0"/>
        <v>0.34444444444444444</v>
      </c>
      <c r="J30" s="14">
        <f t="shared" si="1"/>
        <v>496</v>
      </c>
      <c r="K30" s="10">
        <v>1011.136</v>
      </c>
      <c r="L30" s="10">
        <f>+K30/(J30/60)</f>
        <v>122.3148387096774</v>
      </c>
      <c r="M30" s="11"/>
      <c r="N30" s="9">
        <v>0.27048611111111115</v>
      </c>
      <c r="O30" s="10">
        <f>+HOUR(N30)*60+MINUTE(N30)</f>
        <v>389</v>
      </c>
      <c r="P30" s="10">
        <v>5.5</v>
      </c>
      <c r="Q30" s="10">
        <f>+O30+P30</f>
        <v>394.5</v>
      </c>
      <c r="R30" s="12">
        <v>1.9444444444444441E-2</v>
      </c>
      <c r="S30" s="10">
        <f>+HOUR(R30)*60+MINUTE(R30)</f>
        <v>28</v>
      </c>
      <c r="T30" s="10">
        <v>14</v>
      </c>
      <c r="U30" s="10">
        <v>59</v>
      </c>
      <c r="V30" s="13">
        <f>+T30+U30</f>
        <v>73</v>
      </c>
      <c r="W30" s="14">
        <f>+Q30+S30+V30</f>
        <v>495.5</v>
      </c>
      <c r="X30" s="15">
        <f>+T30/K30*100</f>
        <v>1.3845813026140896</v>
      </c>
      <c r="Y30" s="13">
        <f>+K30/(W30-V30)*60</f>
        <v>143.59327810650888</v>
      </c>
      <c r="Z30" s="13">
        <f>+K30/(W30-V30-P30)*60</f>
        <v>145.4871942446043</v>
      </c>
      <c r="AA30" s="16">
        <f>+L30/Z30</f>
        <v>0.84072580645161288</v>
      </c>
      <c r="AB30" s="17"/>
      <c r="AC30" s="13">
        <f>+AA30*K30</f>
        <v>850.08812903225805</v>
      </c>
    </row>
    <row r="31" spans="1:29" ht="19.95" customHeight="1" thickTop="1" thickBot="1" x14ac:dyDescent="0.35">
      <c r="A31" s="61"/>
      <c r="B31" s="5" t="s">
        <v>95</v>
      </c>
      <c r="C31" s="6" t="s">
        <v>96</v>
      </c>
      <c r="D31" s="7" t="s">
        <v>95</v>
      </c>
      <c r="E31" s="7" t="s">
        <v>97</v>
      </c>
      <c r="F31" s="8" t="s">
        <v>37</v>
      </c>
      <c r="G31" s="9">
        <v>0.24583333333333332</v>
      </c>
      <c r="H31" s="9">
        <v>0.43194444444444446</v>
      </c>
      <c r="I31" s="45">
        <f>+H31-G31</f>
        <v>0.18611111111111114</v>
      </c>
      <c r="J31" s="14">
        <f>+MINUTE(I31)+HOUR(I31)*60</f>
        <v>268</v>
      </c>
      <c r="K31" s="10">
        <v>481.447</v>
      </c>
      <c r="L31" s="10">
        <f>+K31/(J31/60)</f>
        <v>107.78664179104477</v>
      </c>
      <c r="M31" s="11"/>
      <c r="N31" s="9">
        <v>0.12569444444444444</v>
      </c>
      <c r="O31" s="10">
        <f>+HOUR(N31)*60+MINUTE(N31)</f>
        <v>181</v>
      </c>
      <c r="P31" s="10">
        <v>8</v>
      </c>
      <c r="Q31" s="10">
        <f>+O31+P31</f>
        <v>189</v>
      </c>
      <c r="R31" s="12">
        <v>1.3194444444444444E-2</v>
      </c>
      <c r="S31" s="10">
        <f>+HOUR(R31)*60+MINUTE(R31)</f>
        <v>19</v>
      </c>
      <c r="T31" s="10">
        <v>14.5</v>
      </c>
      <c r="U31" s="10">
        <v>45.5</v>
      </c>
      <c r="V31" s="13">
        <f>+T31+U31</f>
        <v>60</v>
      </c>
      <c r="W31" s="14">
        <f>+Q31+S31+V31</f>
        <v>268</v>
      </c>
      <c r="X31" s="15">
        <f>+T31/K31*100</f>
        <v>3.0117541494702431</v>
      </c>
      <c r="Y31" s="13">
        <f>+K31/(W31-V31)*60</f>
        <v>138.87894230769231</v>
      </c>
      <c r="Z31" s="13">
        <f>+K31/(W31-V31-P31)*60</f>
        <v>144.4341</v>
      </c>
      <c r="AA31" s="16">
        <f>+L31/Z31</f>
        <v>0.74626865671641784</v>
      </c>
      <c r="AB31" s="17"/>
      <c r="AC31" s="13">
        <f>+AA31*K31</f>
        <v>359.28880597014921</v>
      </c>
    </row>
    <row r="32" spans="1:29" ht="19.95" customHeight="1" thickTop="1" thickBot="1" x14ac:dyDescent="0.35">
      <c r="A32" s="65"/>
      <c r="B32" s="18" t="s">
        <v>95</v>
      </c>
      <c r="C32" s="19" t="s">
        <v>98</v>
      </c>
      <c r="D32" s="20" t="s">
        <v>95</v>
      </c>
      <c r="E32" s="20" t="s">
        <v>99</v>
      </c>
      <c r="F32" s="21" t="s">
        <v>37</v>
      </c>
      <c r="G32" s="9">
        <v>6.805555555555555E-2</v>
      </c>
      <c r="H32" s="9">
        <v>0.25416666666666665</v>
      </c>
      <c r="I32" s="45">
        <f>+H32-G32</f>
        <v>0.18611111111111112</v>
      </c>
      <c r="J32" s="14">
        <f>+MINUTE(I32)+HOUR(I32)*60</f>
        <v>268</v>
      </c>
      <c r="K32" s="10">
        <v>481.447</v>
      </c>
      <c r="L32" s="10">
        <f>+K32/(J32/60)</f>
        <v>107.78664179104477</v>
      </c>
      <c r="M32" s="11"/>
      <c r="N32" s="9">
        <v>0.12638888888888888</v>
      </c>
      <c r="O32" s="10">
        <f>+HOUR(N32)*60+MINUTE(N32)</f>
        <v>182</v>
      </c>
      <c r="P32" s="10">
        <v>7.5</v>
      </c>
      <c r="Q32" s="10">
        <f>+O32+P32</f>
        <v>189.5</v>
      </c>
      <c r="R32" s="12">
        <v>1.3194444444444444E-2</v>
      </c>
      <c r="S32" s="10">
        <f>+HOUR(R32)*60+MINUTE(R32)</f>
        <v>19</v>
      </c>
      <c r="T32" s="10">
        <v>19</v>
      </c>
      <c r="U32" s="10">
        <v>40.5</v>
      </c>
      <c r="V32" s="13">
        <f>+T32+U32</f>
        <v>59.5</v>
      </c>
      <c r="W32" s="14">
        <f>+Q32+S32+V32</f>
        <v>268</v>
      </c>
      <c r="X32" s="15">
        <f>+T32/K32*100</f>
        <v>3.9464364717196285</v>
      </c>
      <c r="Y32" s="13">
        <f>+K32/(W32-V32)*60</f>
        <v>138.54589928057555</v>
      </c>
      <c r="Z32" s="13">
        <f>+K32/(W32-V32-P32)*60</f>
        <v>143.7155223880597</v>
      </c>
      <c r="AA32" s="16">
        <f>+L32/Z32</f>
        <v>0.75</v>
      </c>
      <c r="AB32" s="17"/>
      <c r="AC32" s="13">
        <f>+AA32*K32</f>
        <v>361.08524999999997</v>
      </c>
    </row>
    <row r="33" spans="1:31" ht="19.95" customHeight="1" thickTop="1" thickBot="1" x14ac:dyDescent="0.35">
      <c r="A33" s="60" t="s">
        <v>100</v>
      </c>
      <c r="B33" s="28"/>
      <c r="C33" s="6" t="s">
        <v>101</v>
      </c>
      <c r="D33" s="7" t="s">
        <v>102</v>
      </c>
      <c r="E33" s="7" t="s">
        <v>103</v>
      </c>
      <c r="F33" s="8" t="s">
        <v>104</v>
      </c>
      <c r="G33" s="9">
        <v>0.5395833333333333</v>
      </c>
      <c r="H33" s="9">
        <v>0.6430555555555556</v>
      </c>
      <c r="I33" s="45">
        <f t="shared" ref="I33:I34" si="28">+H33-G33</f>
        <v>0.1034722222222223</v>
      </c>
      <c r="J33" s="14">
        <f t="shared" ref="J33:J34" si="29">+MINUTE(I33)+HOUR(I33)*60</f>
        <v>149</v>
      </c>
      <c r="K33" s="10">
        <v>268.08199999999999</v>
      </c>
      <c r="L33" s="10">
        <f t="shared" si="2"/>
        <v>107.9524832214765</v>
      </c>
      <c r="M33" s="11"/>
      <c r="N33" s="9">
        <v>7.8125E-2</v>
      </c>
      <c r="O33" s="10">
        <f t="shared" si="3"/>
        <v>112</v>
      </c>
      <c r="P33" s="10">
        <v>0</v>
      </c>
      <c r="Q33" s="10">
        <f t="shared" si="4"/>
        <v>112</v>
      </c>
      <c r="R33" s="12">
        <v>8.3333333333333332E-3</v>
      </c>
      <c r="S33" s="10">
        <f t="shared" si="5"/>
        <v>12</v>
      </c>
      <c r="T33" s="10">
        <v>11.5</v>
      </c>
      <c r="U33" s="10">
        <v>13</v>
      </c>
      <c r="V33" s="13">
        <f t="shared" si="6"/>
        <v>24.5</v>
      </c>
      <c r="W33" s="14">
        <f t="shared" si="7"/>
        <v>148.5</v>
      </c>
      <c r="X33" s="15">
        <f t="shared" si="8"/>
        <v>4.2897322461038039</v>
      </c>
      <c r="Y33" s="13">
        <f t="shared" si="9"/>
        <v>129.71709677419355</v>
      </c>
      <c r="Z33" s="13">
        <f t="shared" si="10"/>
        <v>129.71709677419355</v>
      </c>
      <c r="AA33" s="16">
        <f t="shared" si="11"/>
        <v>0.83221476510067105</v>
      </c>
      <c r="AB33" s="17"/>
      <c r="AC33" s="13">
        <f t="shared" si="12"/>
        <v>223.10179865771809</v>
      </c>
      <c r="AD33" s="29">
        <f>SUM(AC3:AC32)/SUM(K3:K32)</f>
        <v>0.8178745001134855</v>
      </c>
      <c r="AE33" t="s">
        <v>105</v>
      </c>
    </row>
    <row r="34" spans="1:31" ht="19.95" customHeight="1" thickTop="1" thickBot="1" x14ac:dyDescent="0.35">
      <c r="A34" s="61"/>
      <c r="B34" s="30"/>
      <c r="C34" s="25" t="s">
        <v>106</v>
      </c>
      <c r="D34" s="26" t="s">
        <v>102</v>
      </c>
      <c r="E34" s="26" t="s">
        <v>107</v>
      </c>
      <c r="F34" s="27" t="s">
        <v>104</v>
      </c>
      <c r="G34" s="9">
        <v>0.39861111111111114</v>
      </c>
      <c r="H34" s="9">
        <v>0.50208333333333333</v>
      </c>
      <c r="I34" s="45">
        <f t="shared" si="28"/>
        <v>0.10347222222222219</v>
      </c>
      <c r="J34" s="14">
        <f t="shared" si="29"/>
        <v>149</v>
      </c>
      <c r="K34" s="10">
        <v>268.08200000000005</v>
      </c>
      <c r="L34" s="10">
        <f t="shared" si="2"/>
        <v>107.95248322147653</v>
      </c>
      <c r="M34" s="11"/>
      <c r="N34" s="9">
        <v>7.7083333333333323E-2</v>
      </c>
      <c r="O34" s="10">
        <f t="shared" si="3"/>
        <v>111</v>
      </c>
      <c r="P34" s="10">
        <v>2.5</v>
      </c>
      <c r="Q34" s="10">
        <f t="shared" si="4"/>
        <v>113.5</v>
      </c>
      <c r="R34" s="12">
        <v>8.3333333333333332E-3</v>
      </c>
      <c r="S34" s="10">
        <f t="shared" si="5"/>
        <v>12</v>
      </c>
      <c r="T34" s="10">
        <v>14</v>
      </c>
      <c r="U34" s="10">
        <v>9.5</v>
      </c>
      <c r="V34" s="13">
        <f t="shared" si="6"/>
        <v>23.5</v>
      </c>
      <c r="W34" s="14">
        <f t="shared" si="7"/>
        <v>149</v>
      </c>
      <c r="X34" s="15">
        <f t="shared" si="8"/>
        <v>5.2222827343872389</v>
      </c>
      <c r="Y34" s="13">
        <f t="shared" si="9"/>
        <v>128.16669322709168</v>
      </c>
      <c r="Z34" s="13">
        <f t="shared" si="10"/>
        <v>130.77170731707318</v>
      </c>
      <c r="AA34" s="16">
        <f t="shared" si="11"/>
        <v>0.82550335570469802</v>
      </c>
      <c r="AB34" s="17"/>
      <c r="AC34" s="13">
        <f t="shared" si="12"/>
        <v>221.3025906040269</v>
      </c>
      <c r="AD34" s="31"/>
    </row>
    <row r="35" spans="1:31" ht="19.95" customHeight="1" thickTop="1" thickBot="1" x14ac:dyDescent="0.35">
      <c r="A35" s="61"/>
      <c r="B35" s="30"/>
      <c r="C35" s="25" t="s">
        <v>108</v>
      </c>
      <c r="D35" s="26" t="s">
        <v>109</v>
      </c>
      <c r="E35" s="26" t="s">
        <v>103</v>
      </c>
      <c r="F35" s="27" t="s">
        <v>110</v>
      </c>
      <c r="G35" s="9">
        <v>0.34583333333333333</v>
      </c>
      <c r="H35" s="9">
        <v>0.44861111111111113</v>
      </c>
      <c r="I35" s="45">
        <f t="shared" si="0"/>
        <v>0.1027777777777778</v>
      </c>
      <c r="J35" s="14">
        <f t="shared" si="1"/>
        <v>148</v>
      </c>
      <c r="K35" s="10">
        <v>268.08199999999999</v>
      </c>
      <c r="L35" s="10">
        <f t="shared" si="2"/>
        <v>108.68189189189188</v>
      </c>
      <c r="M35" s="11"/>
      <c r="N35" s="9">
        <v>7.7430555555555558E-2</v>
      </c>
      <c r="O35" s="10">
        <f t="shared" si="3"/>
        <v>111</v>
      </c>
      <c r="P35" s="10">
        <v>2.5</v>
      </c>
      <c r="Q35" s="10">
        <f t="shared" si="4"/>
        <v>113.5</v>
      </c>
      <c r="R35" s="12">
        <v>8.3333333333333332E-3</v>
      </c>
      <c r="S35" s="10">
        <f t="shared" si="5"/>
        <v>12</v>
      </c>
      <c r="T35" s="10">
        <v>11</v>
      </c>
      <c r="U35" s="10">
        <v>11</v>
      </c>
      <c r="V35" s="13">
        <f t="shared" si="6"/>
        <v>22</v>
      </c>
      <c r="W35" s="14">
        <f t="shared" si="7"/>
        <v>147.5</v>
      </c>
      <c r="X35" s="15">
        <f t="shared" si="8"/>
        <v>4.1032221484471174</v>
      </c>
      <c r="Y35" s="13">
        <f t="shared" si="9"/>
        <v>128.16669322709166</v>
      </c>
      <c r="Z35" s="13">
        <f t="shared" si="10"/>
        <v>130.77170731707315</v>
      </c>
      <c r="AA35" s="16">
        <f t="shared" si="11"/>
        <v>0.83108108108108114</v>
      </c>
      <c r="AB35" s="17"/>
      <c r="AC35" s="13">
        <f t="shared" si="12"/>
        <v>222.79787837837839</v>
      </c>
      <c r="AD35" s="31"/>
    </row>
    <row r="36" spans="1:31" ht="19.95" customHeight="1" thickTop="1" thickBot="1" x14ac:dyDescent="0.35">
      <c r="A36" s="61"/>
      <c r="B36" s="30"/>
      <c r="C36" s="25" t="s">
        <v>111</v>
      </c>
      <c r="D36" s="26" t="s">
        <v>112</v>
      </c>
      <c r="E36" s="26" t="s">
        <v>103</v>
      </c>
      <c r="F36" s="27" t="s">
        <v>110</v>
      </c>
      <c r="G36" s="9">
        <v>0.36666666666666664</v>
      </c>
      <c r="H36" s="9">
        <v>0.46944444444444444</v>
      </c>
      <c r="I36" s="45">
        <f t="shared" si="0"/>
        <v>0.1027777777777778</v>
      </c>
      <c r="J36" s="14">
        <f t="shared" si="1"/>
        <v>148</v>
      </c>
      <c r="K36" s="10">
        <v>268.08199999999999</v>
      </c>
      <c r="L36" s="10">
        <f t="shared" si="2"/>
        <v>108.68189189189188</v>
      </c>
      <c r="M36" s="11"/>
      <c r="N36" s="9">
        <v>7.7430555555555558E-2</v>
      </c>
      <c r="O36" s="10">
        <f t="shared" si="3"/>
        <v>111</v>
      </c>
      <c r="P36" s="10">
        <v>2.5</v>
      </c>
      <c r="Q36" s="10">
        <f t="shared" si="4"/>
        <v>113.5</v>
      </c>
      <c r="R36" s="12">
        <v>8.3333333333333332E-3</v>
      </c>
      <c r="S36" s="10">
        <f t="shared" si="5"/>
        <v>12</v>
      </c>
      <c r="T36" s="10">
        <v>11</v>
      </c>
      <c r="U36" s="10">
        <v>11</v>
      </c>
      <c r="V36" s="13">
        <f t="shared" si="6"/>
        <v>22</v>
      </c>
      <c r="W36" s="14">
        <f t="shared" si="7"/>
        <v>147.5</v>
      </c>
      <c r="X36" s="15">
        <f t="shared" si="8"/>
        <v>4.1032221484471174</v>
      </c>
      <c r="Y36" s="13">
        <f t="shared" si="9"/>
        <v>128.16669322709166</v>
      </c>
      <c r="Z36" s="13">
        <f t="shared" si="10"/>
        <v>130.77170731707315</v>
      </c>
      <c r="AA36" s="16">
        <f t="shared" si="11"/>
        <v>0.83108108108108114</v>
      </c>
      <c r="AB36" s="17"/>
      <c r="AC36" s="13">
        <f t="shared" si="12"/>
        <v>222.79787837837839</v>
      </c>
      <c r="AD36" s="31"/>
    </row>
    <row r="37" spans="1:31" ht="19.95" customHeight="1" thickTop="1" thickBot="1" x14ac:dyDescent="0.35">
      <c r="A37" s="61"/>
      <c r="B37" s="30"/>
      <c r="C37" s="25" t="s">
        <v>113</v>
      </c>
      <c r="D37" s="26" t="s">
        <v>112</v>
      </c>
      <c r="E37" s="26" t="s">
        <v>107</v>
      </c>
      <c r="F37" s="27" t="s">
        <v>110</v>
      </c>
      <c r="G37" s="9">
        <v>0.48888888888888887</v>
      </c>
      <c r="H37" s="9">
        <v>0.59166666666666667</v>
      </c>
      <c r="I37" s="45">
        <f t="shared" si="0"/>
        <v>0.1027777777777778</v>
      </c>
      <c r="J37" s="14">
        <f t="shared" si="1"/>
        <v>148</v>
      </c>
      <c r="K37" s="10">
        <v>268.08200000000005</v>
      </c>
      <c r="L37" s="10">
        <f t="shared" si="2"/>
        <v>108.68189189189191</v>
      </c>
      <c r="M37" s="11"/>
      <c r="N37" s="9">
        <v>7.7777777777777765E-2</v>
      </c>
      <c r="O37" s="10">
        <f t="shared" si="3"/>
        <v>112</v>
      </c>
      <c r="P37" s="10">
        <v>0.5</v>
      </c>
      <c r="Q37" s="10">
        <f t="shared" si="4"/>
        <v>112.5</v>
      </c>
      <c r="R37" s="12">
        <v>8.3333333333333332E-3</v>
      </c>
      <c r="S37" s="10">
        <f t="shared" si="5"/>
        <v>12</v>
      </c>
      <c r="T37" s="10">
        <v>21.5</v>
      </c>
      <c r="U37" s="10">
        <v>2</v>
      </c>
      <c r="V37" s="13">
        <f t="shared" si="6"/>
        <v>23.5</v>
      </c>
      <c r="W37" s="14">
        <f t="shared" si="7"/>
        <v>148</v>
      </c>
      <c r="X37" s="15">
        <f t="shared" si="8"/>
        <v>8.0199341992375448</v>
      </c>
      <c r="Y37" s="13">
        <f t="shared" si="9"/>
        <v>129.19614457831327</v>
      </c>
      <c r="Z37" s="13">
        <f t="shared" si="10"/>
        <v>129.71709677419358</v>
      </c>
      <c r="AA37" s="16">
        <f t="shared" si="11"/>
        <v>0.83783783783783772</v>
      </c>
      <c r="AB37" s="17"/>
      <c r="AC37" s="13">
        <f t="shared" si="12"/>
        <v>224.60924324324324</v>
      </c>
      <c r="AD37" s="31"/>
    </row>
    <row r="38" spans="1:31" ht="19.95" customHeight="1" thickTop="1" thickBot="1" x14ac:dyDescent="0.35">
      <c r="A38" s="65"/>
      <c r="B38" s="32"/>
      <c r="C38" s="19" t="s">
        <v>114</v>
      </c>
      <c r="D38" s="20" t="s">
        <v>109</v>
      </c>
      <c r="E38" s="20" t="s">
        <v>107</v>
      </c>
      <c r="F38" s="21" t="s">
        <v>110</v>
      </c>
      <c r="G38" s="9">
        <v>0.46805555555555556</v>
      </c>
      <c r="H38" s="9">
        <v>0.5708333333333333</v>
      </c>
      <c r="I38" s="45">
        <f t="shared" si="0"/>
        <v>0.10277777777777775</v>
      </c>
      <c r="J38" s="14">
        <f t="shared" si="1"/>
        <v>148</v>
      </c>
      <c r="K38" s="10">
        <v>268.08200000000005</v>
      </c>
      <c r="L38" s="10">
        <f t="shared" si="2"/>
        <v>108.68189189189191</v>
      </c>
      <c r="M38" s="11"/>
      <c r="N38" s="9">
        <v>7.7777777777777765E-2</v>
      </c>
      <c r="O38" s="10">
        <f t="shared" si="3"/>
        <v>112</v>
      </c>
      <c r="P38" s="10">
        <v>0.5</v>
      </c>
      <c r="Q38" s="10">
        <f t="shared" si="4"/>
        <v>112.5</v>
      </c>
      <c r="R38" s="12">
        <v>8.3333333333333332E-3</v>
      </c>
      <c r="S38" s="10">
        <f t="shared" si="5"/>
        <v>12</v>
      </c>
      <c r="T38" s="10">
        <v>21.5</v>
      </c>
      <c r="U38" s="10">
        <v>2</v>
      </c>
      <c r="V38" s="13">
        <f t="shared" si="6"/>
        <v>23.5</v>
      </c>
      <c r="W38" s="14">
        <f t="shared" si="7"/>
        <v>148</v>
      </c>
      <c r="X38" s="15">
        <f t="shared" si="8"/>
        <v>8.0199341992375448</v>
      </c>
      <c r="Y38" s="13">
        <f t="shared" si="9"/>
        <v>129.19614457831327</v>
      </c>
      <c r="Z38" s="13">
        <f t="shared" si="10"/>
        <v>129.71709677419358</v>
      </c>
      <c r="AA38" s="16">
        <f t="shared" si="11"/>
        <v>0.83783783783783772</v>
      </c>
      <c r="AB38" s="17"/>
      <c r="AC38" s="13">
        <f t="shared" si="12"/>
        <v>224.60924324324324</v>
      </c>
      <c r="AD38" s="29">
        <f>SUM(AC33:AC38)/SUM(K33:K38)</f>
        <v>0.83259265977386787</v>
      </c>
      <c r="AE38" t="s">
        <v>115</v>
      </c>
    </row>
    <row r="39" spans="1:31" ht="19.95" customHeight="1" thickBot="1" x14ac:dyDescent="0.35">
      <c r="B39" s="34"/>
      <c r="C39" s="25"/>
      <c r="D39" s="25"/>
      <c r="E39" s="26"/>
      <c r="F39" s="26"/>
      <c r="I39" s="59" t="s">
        <v>199</v>
      </c>
      <c r="J39" s="36">
        <f>SUM(J3:J38)</f>
        <v>11313</v>
      </c>
      <c r="K39" s="36">
        <f>SUM(K3:K38)</f>
        <v>24815.577999999987</v>
      </c>
      <c r="L39"/>
      <c r="AD39" s="29">
        <f>SUM(AC3:AC38)/(SUM(K3:K38))</f>
        <v>0.81882849933399349</v>
      </c>
      <c r="AE39" t="s">
        <v>116</v>
      </c>
    </row>
    <row r="40" spans="1:31" ht="19.95" customHeight="1" thickTop="1" thickBot="1" x14ac:dyDescent="0.35">
      <c r="I40" s="59"/>
      <c r="K40" s="40">
        <f>+K39/(J39/60)</f>
        <v>131.61271811190659</v>
      </c>
      <c r="L40" s="40" t="s">
        <v>117</v>
      </c>
    </row>
    <row r="41" spans="1:31" ht="19.95" customHeight="1" thickTop="1" x14ac:dyDescent="0.3">
      <c r="I41" s="59"/>
      <c r="J41" s="37"/>
    </row>
    <row r="42" spans="1:31" ht="15" thickBot="1" x14ac:dyDescent="0.35">
      <c r="I42" s="59" t="s">
        <v>26</v>
      </c>
      <c r="J42" s="36">
        <f>+J39-SUM(J33:J38)</f>
        <v>10423</v>
      </c>
      <c r="K42" s="36">
        <f>+K39-SUM(K33:K38)</f>
        <v>23207.085999999988</v>
      </c>
      <c r="L42"/>
    </row>
    <row r="43" spans="1:31" ht="15" thickBot="1" x14ac:dyDescent="0.35">
      <c r="I43" s="59"/>
      <c r="J43" t="s">
        <v>198</v>
      </c>
      <c r="K43" s="40">
        <f>+K42/(J42/60)</f>
        <v>133.59159167226321</v>
      </c>
      <c r="L43" s="40" t="s">
        <v>117</v>
      </c>
    </row>
    <row r="44" spans="1:31" ht="15" thickTop="1" x14ac:dyDescent="0.3">
      <c r="I44" s="59"/>
      <c r="K44"/>
      <c r="L44"/>
    </row>
    <row r="45" spans="1:31" ht="15" thickBot="1" x14ac:dyDescent="0.35">
      <c r="I45" s="59" t="s">
        <v>100</v>
      </c>
      <c r="J45" s="36">
        <f>+SUM(J33:J38)</f>
        <v>890</v>
      </c>
      <c r="K45" s="36">
        <f>+SUM(K33:K38)</f>
        <v>1608.4920000000002</v>
      </c>
      <c r="L45"/>
    </row>
    <row r="46" spans="1:31" ht="15" thickBot="1" x14ac:dyDescent="0.35">
      <c r="J46" t="s">
        <v>198</v>
      </c>
      <c r="K46" s="40">
        <f>+K45/(J45/60)</f>
        <v>108.43766292134832</v>
      </c>
      <c r="L46" s="40" t="s">
        <v>117</v>
      </c>
    </row>
    <row r="47" spans="1:31" ht="15" thickTop="1" x14ac:dyDescent="0.3"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31" x14ac:dyDescent="0.3"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7:23" x14ac:dyDescent="0.3"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7:23" x14ac:dyDescent="0.3"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</sheetData>
  <mergeCells count="2">
    <mergeCell ref="A3:A32"/>
    <mergeCell ref="A33:A38"/>
  </mergeCells>
  <pageMargins left="0.7" right="0.7" top="0.75" bottom="0.75" header="0.3" footer="0.3"/>
  <pageSetup paperSize="9" scale="34" orientation="landscape" r:id="rId1"/>
  <headerFooter>
    <oddFooter>&amp;C_x000D_&amp;1#&amp;"Aptos"&amp;10&amp;K000000 Informazione ad uso interno - Internal use information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D8C9-74BA-4FFD-81B8-EF526ACC6A4E}">
  <sheetPr>
    <pageSetUpPr fitToPage="1"/>
  </sheetPr>
  <dimension ref="E3:G16"/>
  <sheetViews>
    <sheetView workbookViewId="0">
      <selection activeCell="E15" sqref="E15"/>
    </sheetView>
  </sheetViews>
  <sheetFormatPr defaultRowHeight="14.4" x14ac:dyDescent="0.3"/>
  <cols>
    <col min="5" max="5" width="9.88671875" bestFit="1" customWidth="1"/>
    <col min="6" max="6" width="11.77734375" bestFit="1" customWidth="1"/>
    <col min="7" max="7" width="26.77734375" bestFit="1" customWidth="1"/>
  </cols>
  <sheetData>
    <row r="3" spans="5:7" x14ac:dyDescent="0.3">
      <c r="E3" s="58" t="s">
        <v>193</v>
      </c>
    </row>
    <row r="5" spans="5:7" ht="15" thickBot="1" x14ac:dyDescent="0.35">
      <c r="E5" s="33" t="s">
        <v>191</v>
      </c>
      <c r="F5" s="33" t="s">
        <v>192</v>
      </c>
    </row>
    <row r="6" spans="5:7" ht="15" thickBot="1" x14ac:dyDescent="0.35">
      <c r="E6" s="56">
        <f>+'KPI 1 INDUSTRIALE'!AD35</f>
        <v>0.81802345583822256</v>
      </c>
      <c r="F6" s="56">
        <f>+'KPI 1 COMMERCIALE'!AD33</f>
        <v>0.8178745001134855</v>
      </c>
      <c r="G6" t="s">
        <v>195</v>
      </c>
    </row>
    <row r="7" spans="5:7" ht="15.6" thickTop="1" thickBot="1" x14ac:dyDescent="0.35">
      <c r="E7" s="56">
        <f>+'KPI 1 INDUSTRIALE'!AD40</f>
        <v>0.83259265977386787</v>
      </c>
      <c r="F7" s="56">
        <f>+'KPI 1 COMMERCIALE'!AD38</f>
        <v>0.83259265977386787</v>
      </c>
      <c r="G7" t="s">
        <v>196</v>
      </c>
    </row>
    <row r="8" spans="5:7" ht="15.6" thickTop="1" thickBot="1" x14ac:dyDescent="0.35">
      <c r="E8" s="56">
        <f>+'KPI 1 INDUSTRIALE'!AD41</f>
        <v>0.81896711756297569</v>
      </c>
      <c r="F8" s="56">
        <f>+'KPI 1 COMMERCIALE'!AD39</f>
        <v>0.81882849933399349</v>
      </c>
      <c r="G8" t="s">
        <v>197</v>
      </c>
    </row>
    <row r="9" spans="5:7" ht="15" thickTop="1" x14ac:dyDescent="0.3">
      <c r="E9" s="57"/>
      <c r="F9" s="57"/>
    </row>
    <row r="10" spans="5:7" x14ac:dyDescent="0.3">
      <c r="E10" s="57"/>
      <c r="F10" s="57"/>
    </row>
    <row r="12" spans="5:7" x14ac:dyDescent="0.3">
      <c r="E12" s="58" t="s">
        <v>194</v>
      </c>
    </row>
    <row r="14" spans="5:7" ht="15" thickBot="1" x14ac:dyDescent="0.35">
      <c r="E14" s="33" t="s">
        <v>191</v>
      </c>
      <c r="F14" s="33" t="s">
        <v>192</v>
      </c>
    </row>
    <row r="15" spans="5:7" ht="15" thickBot="1" x14ac:dyDescent="0.35">
      <c r="E15" s="40">
        <f>+'KPI 1 INDUSTRIALE'!K42</f>
        <v>139.48806964987827</v>
      </c>
      <c r="F15" s="40">
        <f>+'KPI 1 COMMERCIALE'!K40</f>
        <v>131.61271811190659</v>
      </c>
      <c r="G15" t="s">
        <v>117</v>
      </c>
    </row>
    <row r="16" spans="5:7" ht="15" thickTop="1" x14ac:dyDescent="0.3"/>
  </sheetData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KPI 1 INDUSTRIALE</vt:lpstr>
      <vt:lpstr>KPI 1 COMMERCIALE</vt:lpstr>
      <vt:lpstr>sintesi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CIUFFINI FRANCESCA</dc:creator>
  <cp:lastModifiedBy>COLTELLA FEDERICO</cp:lastModifiedBy>
  <cp:lastPrinted>2026-07-31T09:32:21Z</cp:lastPrinted>
  <dcterms:created xsi:type="dcterms:W3CDTF">2026-06-22T07:18:57Z</dcterms:created>
  <dcterms:modified xsi:type="dcterms:W3CDTF">2026-07-31T09:35:07Z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6719c9-282b-4f1b-a005-55ab1b897fee_Enabled">
    <vt:lpwstr>true</vt:lpwstr>
  </property>
  <property fmtid="{D5CDD505-2E9C-101B-9397-08002B2CF9AE}" pid="3" name="MSIP_Label_886719c9-282b-4f1b-a005-55ab1b897fee_SetDate">
    <vt:lpwstr>2026-06-22T07:31:20Z</vt:lpwstr>
  </property>
  <property fmtid="{D5CDD505-2E9C-101B-9397-08002B2CF9AE}" pid="4" name="MSIP_Label_886719c9-282b-4f1b-a005-55ab1b897fee_Method">
    <vt:lpwstr>Standard</vt:lpwstr>
  </property>
  <property fmtid="{D5CDD505-2E9C-101B-9397-08002B2CF9AE}" pid="5" name="MSIP_Label_886719c9-282b-4f1b-a005-55ab1b897fee_Name">
    <vt:lpwstr>Internal use without protection</vt:lpwstr>
  </property>
  <property fmtid="{D5CDD505-2E9C-101B-9397-08002B2CF9AE}" pid="6" name="MSIP_Label_886719c9-282b-4f1b-a005-55ab1b897fee_SiteId">
    <vt:lpwstr>4c8a6547-459a-4b75-a3dc-f66efe3e9c4e</vt:lpwstr>
  </property>
  <property fmtid="{D5CDD505-2E9C-101B-9397-08002B2CF9AE}" pid="7" name="MSIP_Label_886719c9-282b-4f1b-a005-55ab1b897fee_ActionId">
    <vt:lpwstr>6aa08d51-adf7-47a1-8477-6bd11ff813f8</vt:lpwstr>
  </property>
  <property fmtid="{D5CDD505-2E9C-101B-9397-08002B2CF9AE}" pid="8" name="MSIP_Label_886719c9-282b-4f1b-a005-55ab1b897fee_ContentBits">
    <vt:lpwstr>2</vt:lpwstr>
  </property>
  <property fmtid="{D5CDD505-2E9C-101B-9397-08002B2CF9AE}" pid="9" name="MSIP_Label_886719c9-282b-4f1b-a005-55ab1b897fee_Tag">
    <vt:lpwstr>10, 3, 0, 1</vt:lpwstr>
  </property>
</Properties>
</file>